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Website\B-3\County Determinations\"/>
    </mc:Choice>
  </mc:AlternateContent>
  <xr:revisionPtr revIDLastSave="0" documentId="13_ncr:1_{49E255BE-B46A-47C2-AFC5-39CAA51CE214}" xr6:coauthVersionLast="47" xr6:coauthVersionMax="47" xr10:uidLastSave="{00000000-0000-0000-0000-000000000000}"/>
  <bookViews>
    <workbookView xWindow="-108" yWindow="-108" windowWidth="23256" windowHeight="12456" xr2:uid="{00000000-000D-0000-FFFF-FFFF00000000}"/>
  </bookViews>
  <sheets>
    <sheet name="Info" sheetId="4" r:id="rId1"/>
    <sheet name="Dashboard" sheetId="2" r:id="rId2"/>
    <sheet name="23-24 Indicator Data" sheetId="1" r:id="rId3"/>
    <sheet name="23-24 Exit Reason Data" sheetId="3" r:id="rId4"/>
  </sheets>
  <definedNames>
    <definedName name="_xlnm._FilterDatabase" localSheetId="3" hidden="1">'23-24 Exit Reason Data'!$A$1:$Q$74</definedName>
    <definedName name="_xlnm._FilterDatabase" localSheetId="2" hidden="1">'23-24 Indicator Data'!$A$1:$S$74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2" l="1"/>
  <c r="C59" i="2"/>
  <c r="C33" i="2"/>
  <c r="C32" i="2"/>
  <c r="C16" i="2" l="1"/>
  <c r="Q2" i="3" l="1"/>
  <c r="Q3" i="3" l="1"/>
  <c r="C69" i="2"/>
  <c r="C73" i="2"/>
  <c r="Q4" i="3" l="1"/>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C83" i="2" l="1"/>
  <c r="C82" i="2"/>
  <c r="C81" i="2"/>
  <c r="C80" i="2"/>
  <c r="C79" i="2"/>
  <c r="C78" i="2"/>
  <c r="C77" i="2"/>
  <c r="C76" i="2"/>
  <c r="C75" i="2"/>
  <c r="C74" i="2"/>
  <c r="C72" i="2"/>
  <c r="C71" i="2"/>
  <c r="C70" i="2"/>
  <c r="C84" i="2" l="1"/>
  <c r="D69" i="2" s="1"/>
  <c r="D76" i="2" l="1"/>
  <c r="D77" i="2"/>
  <c r="D74" i="2"/>
  <c r="D80" i="2"/>
  <c r="D79" i="2"/>
  <c r="D82" i="2"/>
  <c r="D72" i="2"/>
  <c r="D71" i="2"/>
  <c r="D83" i="2"/>
  <c r="D73" i="2"/>
  <c r="D70" i="2"/>
  <c r="D78" i="2"/>
  <c r="D81" i="2"/>
  <c r="D75" i="2"/>
  <c r="C58" i="2" l="1"/>
  <c r="C57" i="2"/>
  <c r="C56" i="2"/>
  <c r="C55" i="2"/>
  <c r="C54" i="2"/>
  <c r="C53" i="2"/>
  <c r="C52" i="2"/>
  <c r="C51" i="2"/>
  <c r="C50" i="2"/>
  <c r="C49" i="2"/>
  <c r="C48" i="2"/>
  <c r="C47" i="2"/>
  <c r="C46" i="2"/>
  <c r="C45" i="2"/>
  <c r="C44" i="2"/>
  <c r="C43" i="2"/>
  <c r="C31" i="2"/>
  <c r="C30" i="2"/>
  <c r="C29" i="2"/>
  <c r="C28" i="2"/>
  <c r="C27" i="2"/>
  <c r="C26" i="2"/>
  <c r="C25" i="2"/>
  <c r="C24" i="2"/>
  <c r="C23" i="2"/>
  <c r="C22" i="2"/>
  <c r="C20" i="2"/>
  <c r="C19" i="2"/>
  <c r="C18" i="2"/>
  <c r="C17" i="2"/>
  <c r="C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Rundle, Matthew G</author>
  </authors>
  <commentList>
    <comment ref="B16" authorId="0" shapeId="0" xr:uid="{00000000-0006-0000-0000-000001000000}">
      <text>
        <r>
          <rPr>
            <sz val="10"/>
            <color indexed="81"/>
            <rFont val="Calibri Light"/>
            <family val="2"/>
            <scheme val="major"/>
          </rPr>
          <t>Percent of infants and toddlers with Individual Family Service Plans (IFSP) who receive the early intervention services on their IFSPs in a timely manner.</t>
        </r>
      </text>
    </comment>
    <comment ref="B17" authorId="0" shapeId="0" xr:uid="{00000000-0006-0000-0000-000002000000}">
      <text>
        <r>
          <rPr>
            <sz val="10"/>
            <color indexed="81"/>
            <rFont val="Calibri Light"/>
            <family val="2"/>
            <scheme val="major"/>
          </rPr>
          <t>Percent of infants and toddlers with IFSPs who primarily receive early intervention services in the home or programs for typically developing children.</t>
        </r>
      </text>
    </comment>
    <comment ref="B18" authorId="0" shapeId="0" xr:uid="{00000000-0006-0000-0000-000003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19" authorId="0" shapeId="0" xr:uid="{00000000-0006-0000-0000-000004000000}">
      <text>
        <r>
          <rPr>
            <sz val="10"/>
            <color indexed="81"/>
            <rFont val="Calibri Light"/>
            <family val="2"/>
            <scheme val="major"/>
          </rPr>
          <t>Percent of children who were functioning within age expectations in each Outcome by the time they exited the program.</t>
        </r>
      </text>
    </comment>
    <comment ref="B20" authorId="0" shapeId="0" xr:uid="{00000000-0006-0000-0000-000005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21" authorId="0" shapeId="0" xr:uid="{00000000-0006-0000-0000-000006000000}">
      <text>
        <r>
          <rPr>
            <sz val="10"/>
            <color indexed="81"/>
            <rFont val="Calibri Light"/>
            <family val="2"/>
            <scheme val="major"/>
          </rPr>
          <t>Percent of children who were functioning within age expectations in each Outcome by the time they exited the program.</t>
        </r>
      </text>
    </comment>
    <comment ref="B22" authorId="0" shapeId="0" xr:uid="{00000000-0006-0000-0000-000007000000}">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23" authorId="0" shapeId="0" xr:uid="{00000000-0006-0000-0000-000008000000}">
      <text>
        <r>
          <rPr>
            <sz val="10"/>
            <color indexed="81"/>
            <rFont val="Calibri Light"/>
            <family val="2"/>
            <scheme val="major"/>
          </rPr>
          <t>Percent of children who were functioning within age expectations in each Outcome by the time they exited the program.</t>
        </r>
      </text>
    </comment>
    <comment ref="B24" authorId="0" shapeId="0" xr:uid="{00000000-0006-0000-0000-000009000000}">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B25" authorId="0" shapeId="0" xr:uid="{00000000-0006-0000-0000-00000A000000}">
      <text>
        <r>
          <rPr>
            <sz val="10"/>
            <color indexed="81"/>
            <rFont val="Calibri Light"/>
            <family val="2"/>
            <scheme val="major"/>
          </rPr>
          <t>Percent of families reporting early intervention services have helped the family effectively communicate their child's needs.</t>
        </r>
      </text>
    </comment>
    <comment ref="B26" authorId="0" shapeId="0" xr:uid="{00000000-0006-0000-0000-00000B000000}">
      <text>
        <r>
          <rPr>
            <sz val="10"/>
            <color indexed="81"/>
            <rFont val="Calibri Light"/>
            <family val="2"/>
            <scheme val="major"/>
          </rPr>
          <t>Percent of families reporting early intervention services have helped the family help their child develop and learn.</t>
        </r>
      </text>
    </comment>
    <comment ref="B27" authorId="0" shapeId="0" xr:uid="{00000000-0006-0000-0000-00000C000000}">
      <text>
        <r>
          <rPr>
            <sz val="10"/>
            <color indexed="81"/>
            <rFont val="Calibri Light"/>
            <family val="2"/>
            <scheme val="major"/>
          </rPr>
          <t>Percent of infants and toddlers birth to 1 with IFSPs.</t>
        </r>
      </text>
    </comment>
    <comment ref="B28" authorId="0" shapeId="0" xr:uid="{00000000-0006-0000-0000-00000D000000}">
      <text>
        <r>
          <rPr>
            <sz val="10"/>
            <color indexed="81"/>
            <rFont val="Calibri Light"/>
            <family val="2"/>
            <scheme val="major"/>
          </rPr>
          <t>Percent of infants and toddlers birth to 3 with IFSPs.</t>
        </r>
      </text>
    </comment>
    <comment ref="B29" authorId="0" shapeId="0" xr:uid="{00000000-0006-0000-0000-00000E000000}">
      <text>
        <r>
          <rPr>
            <sz val="10"/>
            <color indexed="81"/>
            <rFont val="Calibri Light"/>
            <family val="2"/>
            <scheme val="major"/>
          </rPr>
          <t>Percent of eligible infants and toddlers with IFSPs for whom an evaluation and assessment and  initial IFSP meeting were conducted in a timely manner.</t>
        </r>
      </text>
    </comment>
    <comment ref="B30" authorId="0" shapeId="0" xr:uid="{00000000-0006-0000-0000-00000F000000}">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B31" authorId="0" shapeId="0" xr:uid="{00000000-0006-0000-0000-000010000000}">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is potentially eligible for Part B.</t>
        </r>
      </text>
    </comment>
    <comment ref="B32" authorId="0" shapeId="0" xr:uid="{9542FE21-84F7-4763-B42C-FD7BC73C3BB3}">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is potentially eligible for Part B. </t>
        </r>
        <r>
          <rPr>
            <b/>
            <sz val="9"/>
            <color indexed="81"/>
            <rFont val="Tahoma"/>
            <family val="2"/>
          </rPr>
          <t xml:space="preserve">   </t>
        </r>
      </text>
    </comment>
    <comment ref="B33" authorId="0" shapeId="0" xr:uid="{00000000-0006-0000-0000-000011000000}">
      <text>
        <r>
          <rPr>
            <sz val="10"/>
            <color indexed="81"/>
            <rFont val="Calibri Light"/>
            <family val="2"/>
            <scheme val="major"/>
          </rPr>
          <t>Percent of timely correction of findings of noncompliance.</t>
        </r>
        <r>
          <rPr>
            <b/>
            <sz val="9"/>
            <color indexed="81"/>
            <rFont val="Tahoma"/>
            <family val="2"/>
          </rPr>
          <t xml:space="preserve">   </t>
        </r>
      </text>
    </comment>
    <comment ref="B43" authorId="0" shapeId="0" xr:uid="{79665F74-BA9C-478E-99CD-9E43BECA88D6}">
      <text>
        <r>
          <rPr>
            <sz val="10"/>
            <color indexed="81"/>
            <rFont val="Calibri Light"/>
            <family val="2"/>
            <scheme val="major"/>
          </rPr>
          <t>Percent of infants and toddlers with Individual Family Service Plans (IFSP) who receive the early intervention services on their IFSPs in a timely manner.</t>
        </r>
      </text>
    </comment>
    <comment ref="B44" authorId="0" shapeId="0" xr:uid="{3C1D4FC2-BF3A-426F-B525-95B78F88B635}">
      <text>
        <r>
          <rPr>
            <sz val="10"/>
            <color indexed="81"/>
            <rFont val="Calibri Light"/>
            <family val="2"/>
            <scheme val="major"/>
          </rPr>
          <t>Percent of infants and toddlers with IFSPs who primarily receive early intervention services in the home or programs for typically developing children.</t>
        </r>
      </text>
    </comment>
    <comment ref="B45" authorId="0" shapeId="0" xr:uid="{36BC9063-B146-4845-9227-4B08D770E005}">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46" authorId="0" shapeId="0" xr:uid="{8E81EFAC-FECC-4717-A8DC-56A478D5E12B}">
      <text>
        <r>
          <rPr>
            <sz val="10"/>
            <color indexed="81"/>
            <rFont val="Calibri Light"/>
            <family val="2"/>
            <scheme val="major"/>
          </rPr>
          <t>Percent of children who were functioning within age expectations in each Outcome by the time they exited the program.</t>
        </r>
      </text>
    </comment>
    <comment ref="B47" authorId="0" shapeId="0" xr:uid="{6138385D-11E5-485C-9AD6-18A8C60040D7}">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48" authorId="0" shapeId="0" xr:uid="{B24684AD-6BFB-4C73-BFE0-4ACDC567665E}">
      <text>
        <r>
          <rPr>
            <sz val="10"/>
            <color indexed="81"/>
            <rFont val="Calibri Light"/>
            <family val="2"/>
            <scheme val="major"/>
          </rPr>
          <t>Percent of children who were functioning within age expectations in each Outcome by the time they exited the program.</t>
        </r>
      </text>
    </comment>
    <comment ref="B49" authorId="0" shapeId="0" xr:uid="{B6CA0987-78A1-40A7-8B2F-EDC3DB931D9B}">
      <text>
        <r>
          <rPr>
            <sz val="10"/>
            <color indexed="81"/>
            <rFont val="Calibri Light"/>
            <family val="2"/>
            <scheme val="major"/>
          </rPr>
          <t>Percent of children who entered the program below age expectations in each outcome, the percent who substantially increased their rate of growth by the time they exited the program.</t>
        </r>
      </text>
    </comment>
    <comment ref="B50" authorId="0" shapeId="0" xr:uid="{F4E56CAB-4697-4EAD-AAB2-6C3E0586E06E}">
      <text>
        <r>
          <rPr>
            <sz val="10"/>
            <color indexed="81"/>
            <rFont val="Calibri Light"/>
            <family val="2"/>
            <scheme val="major"/>
          </rPr>
          <t>Percent of children who were functioning within age expectations in each Outcome by the time they exited the program.</t>
        </r>
      </text>
    </comment>
    <comment ref="B51" authorId="0" shapeId="0" xr:uid="{92E037B5-2CF6-4F2B-BAF8-3107E644F885}">
      <text>
        <r>
          <rPr>
            <sz val="10"/>
            <color indexed="81"/>
            <rFont val="Calibri Light"/>
            <family val="2"/>
            <scheme val="major"/>
          </rPr>
          <t xml:space="preserve">Percent of families reporting early intervention services have helped the family know their rights. </t>
        </r>
        <r>
          <rPr>
            <b/>
            <sz val="9"/>
            <color indexed="81"/>
            <rFont val="Tahoma"/>
            <family val="2"/>
          </rPr>
          <t xml:space="preserve"> </t>
        </r>
      </text>
    </comment>
    <comment ref="B52" authorId="0" shapeId="0" xr:uid="{4F0F52BB-2FBC-41B1-B4D7-011ADD977F6F}">
      <text>
        <r>
          <rPr>
            <sz val="10"/>
            <color indexed="81"/>
            <rFont val="Calibri Light"/>
            <family val="2"/>
            <scheme val="major"/>
          </rPr>
          <t>Percent of families reporting early intervention services have helped the family effectively communicate their child's needs.</t>
        </r>
      </text>
    </comment>
    <comment ref="B53" authorId="0" shapeId="0" xr:uid="{4ADC3EE6-BDCD-43BE-887A-EAA07BCAF011}">
      <text>
        <r>
          <rPr>
            <sz val="10"/>
            <color indexed="81"/>
            <rFont val="Calibri Light"/>
            <family val="2"/>
            <scheme val="major"/>
          </rPr>
          <t>Percent of families reporting early intervention services have helped the family help their child develop and learn.</t>
        </r>
      </text>
    </comment>
    <comment ref="B54" authorId="0" shapeId="0" xr:uid="{AD86C38B-ACDB-47B0-B283-4C0303006A65}">
      <text>
        <r>
          <rPr>
            <sz val="10"/>
            <color indexed="81"/>
            <rFont val="Calibri Light"/>
            <family val="2"/>
            <scheme val="major"/>
          </rPr>
          <t>Percent of infants and toddlers birth to 1 with IFSPs.</t>
        </r>
      </text>
    </comment>
    <comment ref="B55" authorId="0" shapeId="0" xr:uid="{50C1414C-66FC-4675-A4ED-E2112C31D278}">
      <text>
        <r>
          <rPr>
            <sz val="10"/>
            <color indexed="81"/>
            <rFont val="Calibri Light"/>
            <family val="2"/>
            <scheme val="major"/>
          </rPr>
          <t>Percent of infants and toddlers birth to 3 with IFSPs.</t>
        </r>
      </text>
    </comment>
    <comment ref="B56" authorId="0" shapeId="0" xr:uid="{26EB83B0-6550-4119-8EEE-4B65CBBF7DBB}">
      <text>
        <r>
          <rPr>
            <sz val="10"/>
            <color indexed="81"/>
            <rFont val="Calibri Light"/>
            <family val="2"/>
            <scheme val="major"/>
          </rPr>
          <t>Percent of eligible infants and toddlers with IFSPs for whom an evaluation and assessment and  initial IFSP meeting were conducted in a timely manner.</t>
        </r>
      </text>
    </comment>
    <comment ref="B57" authorId="0" shapeId="0" xr:uid="{D7AED93E-7D74-45E0-9654-17C3C77520FC}">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IFSPs with transition steps and services. </t>
        </r>
      </text>
    </comment>
    <comment ref="B58" authorId="0" shapeId="0" xr:uid="{1F94169E-6A53-474D-8D66-03C15C1F1B98}">
      <text>
        <r>
          <rPr>
            <sz val="10"/>
            <color indexed="81"/>
            <rFont val="Calibri Light"/>
            <family val="2"/>
            <scheme val="major"/>
          </rPr>
          <t>Percent of all children exiting Part C who received timely transition planning to support the child's transition to preschool and other appropriate community services by their third birthday including: Notification to LEA, if child is potentially eligible for Part B.</t>
        </r>
      </text>
    </comment>
    <comment ref="B59" authorId="0" shapeId="0" xr:uid="{17BAAB37-96BE-4FB7-8FE6-D194B2D3E49B}">
      <text>
        <r>
          <rPr>
            <sz val="10"/>
            <color indexed="81"/>
            <rFont val="Calibri Light"/>
            <family val="2"/>
            <scheme val="major"/>
          </rPr>
          <t xml:space="preserve">Percent of all children exiting Part C who received timely transition planning to support the child's transition to preschool and other appropriate community services by their third birthday including: transition planning conference, if child is potentially eligible for Part B. </t>
        </r>
        <r>
          <rPr>
            <b/>
            <sz val="9"/>
            <color indexed="81"/>
            <rFont val="Tahoma"/>
            <family val="2"/>
          </rPr>
          <t xml:space="preserve">   </t>
        </r>
      </text>
    </comment>
    <comment ref="B60" authorId="0" shapeId="0" xr:uid="{86B0219C-98C6-470C-8F11-C038158F869B}">
      <text>
        <r>
          <rPr>
            <sz val="10"/>
            <color indexed="81"/>
            <rFont val="Calibri Light"/>
            <family val="2"/>
            <scheme val="major"/>
          </rPr>
          <t>Percent of timely correction of findings of noncompliance.</t>
        </r>
        <r>
          <rPr>
            <b/>
            <sz val="9"/>
            <color indexed="81"/>
            <rFont val="Tahoma"/>
            <family val="2"/>
          </rPr>
          <t xml:space="preserve">   </t>
        </r>
      </text>
    </comment>
    <comment ref="B69" authorId="0" shapeId="0" xr:uid="{00000000-0006-0000-0000-000012000000}">
      <text>
        <r>
          <rPr>
            <sz val="10"/>
            <color indexed="81"/>
            <rFont val="Calibri Light"/>
            <family val="2"/>
            <scheme val="major"/>
          </rPr>
          <t>Child turned 3; referred to LEA; LEA found child eligible for special education</t>
        </r>
      </text>
    </comment>
    <comment ref="B70" authorId="0" shapeId="0" xr:uid="{00000000-0006-0000-0000-000013000000}">
      <text>
        <r>
          <rPr>
            <sz val="10"/>
            <color indexed="81"/>
            <rFont val="Calibri Light"/>
            <family val="2"/>
            <scheme val="major"/>
          </rPr>
          <t>Child turned 3; referred to LEA but ineligible; referred to other programs</t>
        </r>
      </text>
    </comment>
    <comment ref="B71" authorId="0" shapeId="0" xr:uid="{00000000-0006-0000-0000-000014000000}">
      <text>
        <r>
          <rPr>
            <sz val="10"/>
            <color indexed="81"/>
            <rFont val="Calibri Light"/>
            <family val="2"/>
            <scheme val="major"/>
          </rPr>
          <t>Child turned 3; referred to LEA but ineligible; not referred to other programs</t>
        </r>
      </text>
    </comment>
    <comment ref="B72" authorId="0" shapeId="0" xr:uid="{00000000-0006-0000-0000-000015000000}">
      <text>
        <r>
          <rPr>
            <sz val="10"/>
            <color indexed="81"/>
            <rFont val="Calibri Light"/>
            <family val="2"/>
            <scheme val="major"/>
          </rPr>
          <t>Child turned 3; referred to LEA; eligibility pending for special education</t>
        </r>
      </text>
    </comment>
    <comment ref="B73" authorId="0" shapeId="0" xr:uid="{00000000-0006-0000-0000-000016000000}">
      <text>
        <r>
          <rPr>
            <sz val="10"/>
            <color indexed="81"/>
            <rFont val="Calibri Light"/>
            <family val="2"/>
            <scheme val="major"/>
          </rPr>
          <t>Child is no longer in need of services. Successful completion of the IFSP</t>
        </r>
      </text>
    </comment>
    <comment ref="B74" authorId="0" shapeId="0" xr:uid="{00000000-0006-0000-0000-000017000000}">
      <text>
        <r>
          <rPr>
            <sz val="10"/>
            <color indexed="81"/>
            <rFont val="Calibri Light"/>
            <family val="2"/>
            <scheme val="major"/>
          </rPr>
          <t>Family chose to discontinue services</t>
        </r>
      </text>
    </comment>
    <comment ref="B75" authorId="0" shapeId="0" xr:uid="{00000000-0006-0000-0000-000018000000}">
      <text>
        <r>
          <rPr>
            <sz val="10"/>
            <color indexed="81"/>
            <rFont val="Calibri Light"/>
            <family val="2"/>
            <scheme val="major"/>
          </rPr>
          <t>Child moved within the state</t>
        </r>
      </text>
    </comment>
    <comment ref="B76" authorId="0" shapeId="0" xr:uid="{00000000-0006-0000-0000-000019000000}">
      <text>
        <r>
          <rPr>
            <sz val="10"/>
            <color indexed="81"/>
            <rFont val="Calibri Light"/>
            <family val="2"/>
            <scheme val="major"/>
          </rPr>
          <t>Child moved out of the state</t>
        </r>
      </text>
    </comment>
    <comment ref="B77" authorId="0" shapeId="0" xr:uid="{00000000-0006-0000-0000-00001A000000}">
      <text>
        <r>
          <rPr>
            <sz val="10"/>
            <color indexed="81"/>
            <rFont val="Calibri Light"/>
            <family val="2"/>
            <scheme val="major"/>
          </rPr>
          <t>Death of child</t>
        </r>
      </text>
    </comment>
    <comment ref="B78" authorId="0" shapeId="0" xr:uid="{00000000-0006-0000-0000-00001B000000}">
      <text>
        <r>
          <rPr>
            <sz val="10"/>
            <color indexed="81"/>
            <rFont val="Calibri Light"/>
            <family val="2"/>
            <scheme val="major"/>
          </rPr>
          <t>Child under 3; Birth to 3 Program unable to locate family after many attempts</t>
        </r>
      </text>
    </comment>
    <comment ref="B79" authorId="0" shapeId="0" xr:uid="{00000000-0006-0000-0000-00001C000000}">
      <text>
        <r>
          <rPr>
            <sz val="10"/>
            <color indexed="81"/>
            <rFont val="Calibri Light"/>
            <family val="2"/>
            <scheme val="major"/>
          </rPr>
          <t>Child turned 3, parents did not consent to LEA referral and/or LEA evaluation</t>
        </r>
      </text>
    </comment>
    <comment ref="B80" authorId="0" shapeId="0" xr:uid="{00000000-0006-0000-0000-00001D000000}">
      <text>
        <r>
          <rPr>
            <sz val="10"/>
            <color indexed="81"/>
            <rFont val="Calibri Light"/>
            <family val="2"/>
            <scheme val="major"/>
          </rPr>
          <t>Child turned 3; not referred to LEA as not believed to be eligible</t>
        </r>
      </text>
    </comment>
    <comment ref="B81" authorId="0" shapeId="0" xr:uid="{00000000-0006-0000-0000-00001E000000}">
      <text>
        <r>
          <rPr>
            <sz val="10"/>
            <color indexed="81"/>
            <rFont val="Calibri Light"/>
            <family val="2"/>
            <scheme val="major"/>
          </rPr>
          <t>Child did not qualify for the Birth to 3 Program</t>
        </r>
      </text>
    </comment>
    <comment ref="B82" authorId="0" shapeId="0" xr:uid="{00000000-0006-0000-0000-00001F000000}">
      <text>
        <r>
          <rPr>
            <sz val="10"/>
            <color indexed="81"/>
            <rFont val="Calibri Light"/>
            <family val="2"/>
            <scheme val="major"/>
          </rPr>
          <t>Parents chose not to enroll in the Birth to 3 Program</t>
        </r>
      </text>
    </comment>
    <comment ref="B83" authorId="0" shapeId="0" xr:uid="{00000000-0006-0000-0000-000020000000}">
      <text>
        <r>
          <rPr>
            <sz val="10"/>
            <color indexed="81"/>
            <rFont val="Calibri Light"/>
            <family val="2"/>
            <scheme val="major"/>
          </rPr>
          <t>Child turned 3; referred to LEA prior to transfer to current Birth to 3 Program</t>
        </r>
      </text>
    </comment>
  </commentList>
</comments>
</file>

<file path=xl/sharedStrings.xml><?xml version="1.0" encoding="utf-8"?>
<sst xmlns="http://schemas.openxmlformats.org/spreadsheetml/2006/main" count="418" uniqueCount="180">
  <si>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</si>
  <si>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</si>
  <si>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</si>
  <si>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</si>
  <si>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</si>
  <si>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</si>
  <si>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</si>
  <si>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</si>
  <si>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</si>
  <si>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</si>
  <si>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</si>
  <si>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</si>
  <si>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</si>
  <si>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</si>
  <si>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</si>
  <si>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</si>
  <si>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</si>
  <si>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</si>
  <si>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</si>
  <si>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</si>
  <si>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</si>
  <si>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</si>
  <si>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</si>
  <si>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</si>
  <si>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</si>
  <si>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</si>
  <si>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</si>
  <si>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</si>
  <si>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</si>
  <si>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</si>
  <si>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</si>
  <si>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</si>
  <si>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</si>
  <si>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</si>
  <si>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</si>
  <si>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</si>
  <si>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</si>
  <si>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</si>
  <si>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</si>
  <si>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</si>
  <si>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</si>
  <si>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</si>
  <si>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</si>
  <si>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</si>
  <si>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</si>
  <si>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</si>
  <si>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</si>
  <si>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</si>
  <si>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</si>
  <si>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</si>
  <si>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</si>
  <si>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</si>
  <si>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</si>
  <si>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</si>
  <si>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</si>
  <si>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</si>
  <si>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</si>
  <si>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</si>
  <si>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</si>
  <si>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</si>
  <si>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</si>
  <si>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</si>
  <si>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</si>
  <si>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</si>
  <si>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</si>
  <si>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</si>
  <si>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</si>
  <si>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</si>
  <si>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</si>
  <si>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</si>
  <si>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</si>
  <si>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</si>
  <si>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 xml:space="preserve">Instructions
Step one: Click on a county name (Adams County (A2) or Ashland County (A25))  
Step two: Click on the arrow to the right of the cell, a drop down menu will appear then select the County that would you like to observe.
                                                                                                                                                                                                                              For the description of indicators hover mouse over red tags in the top right corner in cells A3 to A20. 
</t>
  </si>
  <si>
    <t>Dashboard APR Data</t>
  </si>
  <si>
    <t>State Targets</t>
  </si>
  <si>
    <t>Overall State Results</t>
  </si>
  <si>
    <t xml:space="preserve">Indicator 1 </t>
  </si>
  <si>
    <t>Indicator 2</t>
  </si>
  <si>
    <t>Indicator 3 O1 SS1</t>
  </si>
  <si>
    <t xml:space="preserve">Indicator 3 O1 SS2    </t>
  </si>
  <si>
    <t xml:space="preserve">Indicator 3 O2 SS1   </t>
  </si>
  <si>
    <t xml:space="preserve">Indicator 3 O2 SS2     </t>
  </si>
  <si>
    <t xml:space="preserve">Indicator 3 O3 SS1    </t>
  </si>
  <si>
    <t xml:space="preserve">Indicator 3 O3 SS2   </t>
  </si>
  <si>
    <t>Indicator 4A</t>
  </si>
  <si>
    <t>Indicator 4B</t>
  </si>
  <si>
    <t xml:space="preserve">Indicator 4C </t>
  </si>
  <si>
    <t>Indicator 5</t>
  </si>
  <si>
    <t>Indicator 6</t>
  </si>
  <si>
    <t>Indicator 7</t>
  </si>
  <si>
    <t xml:space="preserve">Indicator 8A </t>
  </si>
  <si>
    <t xml:space="preserve">Indicator 8B </t>
  </si>
  <si>
    <t xml:space="preserve">Indicator 8C </t>
  </si>
  <si>
    <t>001: turned 3, ref, elig</t>
  </si>
  <si>
    <t>002: turned 3, ref, not elig, ref</t>
  </si>
  <si>
    <t xml:space="preserve">003: turned 3, ref, not elig, not ref
</t>
  </si>
  <si>
    <t>004: turned 3, ref, elig not determ</t>
  </si>
  <si>
    <t>005: successful IFSP compl</t>
  </si>
  <si>
    <t>006: family chose to end</t>
  </si>
  <si>
    <t>007: move in state</t>
  </si>
  <si>
    <t>008: move out of state</t>
  </si>
  <si>
    <t xml:space="preserve">009: death
</t>
  </si>
  <si>
    <t xml:space="preserve">010: unable to locate fam
</t>
  </si>
  <si>
    <t xml:space="preserve">011: turned 3, no consent to ref
</t>
  </si>
  <si>
    <t xml:space="preserve">012: turned 3, not potent. Elig
</t>
  </si>
  <si>
    <t xml:space="preserve">013: not elig for B-3
</t>
  </si>
  <si>
    <t xml:space="preserve">014: fam chose not to take B-3
</t>
  </si>
  <si>
    <t>015: turned 3, referred to LEA prior to transfer</t>
  </si>
  <si>
    <t>Total</t>
  </si>
  <si>
    <t>Totals</t>
  </si>
  <si>
    <t>County Percentages</t>
  </si>
  <si>
    <t>State Percentages</t>
  </si>
  <si>
    <t>Exit Reason 1</t>
  </si>
  <si>
    <t>Exit Reason 2</t>
  </si>
  <si>
    <t>Exit Reason 3</t>
  </si>
  <si>
    <t>Exit Reason 4</t>
  </si>
  <si>
    <t>Exit Reason 5</t>
  </si>
  <si>
    <t>Exit Reason 6</t>
  </si>
  <si>
    <t>Exit Reason 7</t>
  </si>
  <si>
    <t>Exit Reason 8</t>
  </si>
  <si>
    <t>Exit Reason 9</t>
  </si>
  <si>
    <t>Exit Reason 10</t>
  </si>
  <si>
    <t>Exit Reason 11</t>
  </si>
  <si>
    <t>Exit Reason 12</t>
  </si>
  <si>
    <t>Exit Reason 13</t>
  </si>
  <si>
    <t>Exit Reason 14</t>
  </si>
  <si>
    <t>Exit Reason 15</t>
  </si>
  <si>
    <t>Total Exits</t>
  </si>
  <si>
    <t>001</t>
  </si>
  <si>
    <t>002</t>
  </si>
  <si>
    <t>003</t>
  </si>
  <si>
    <t>004</t>
  </si>
  <si>
    <t>005</t>
  </si>
  <si>
    <t>006</t>
  </si>
  <si>
    <t>007</t>
  </si>
  <si>
    <t>008</t>
  </si>
  <si>
    <t>009</t>
  </si>
  <si>
    <t>010</t>
  </si>
  <si>
    <t>011</t>
  </si>
  <si>
    <t>012</t>
  </si>
  <si>
    <t>013</t>
  </si>
  <si>
    <t>014</t>
  </si>
  <si>
    <t>015</t>
  </si>
  <si>
    <t>Exit Reason by County Program</t>
  </si>
  <si>
    <t>County Program</t>
  </si>
  <si>
    <t>All County Programs</t>
  </si>
  <si>
    <t>APR Indicators: County Program to County Program Comparison</t>
  </si>
  <si>
    <t>APR Indicators: County Program to State Comparison</t>
  </si>
  <si>
    <t>Dashboard Information</t>
  </si>
  <si>
    <t>This dashboard shows Wisconsin Part C Annual Performance Review (APR) results as reported in the State's 2023-2024 APR. The results shown are for the state and each county program.</t>
  </si>
  <si>
    <r>
      <rPr>
        <b/>
        <sz val="14"/>
        <color theme="1"/>
        <rFont val="Aptos Display"/>
        <family val="2"/>
      </rPr>
      <t>Instructions:</t>
    </r>
    <r>
      <rPr>
        <sz val="11"/>
        <color theme="1"/>
        <rFont val="Aptos Display"/>
        <family val="2"/>
      </rPr>
      <t xml:space="preserve">
</t>
    </r>
    <r>
      <rPr>
        <sz val="14"/>
        <color theme="1"/>
        <rFont val="Aptos Display"/>
        <family val="2"/>
      </rPr>
      <t>Step one: Click on a county name in cells A14, A40, or A65.
Step two: Click on the arrow to the right of the cell. A drop down menu will appear. Then select the county that would you like to observe.
                                                                                                                                                                                                                              For the description of indicators hover curser over red tags in the top right corner in cells.</t>
    </r>
    <r>
      <rPr>
        <sz val="11"/>
        <color theme="1"/>
        <rFont val="Aptos Display"/>
        <family val="2"/>
      </rPr>
      <t xml:space="preserve">
</t>
    </r>
  </si>
  <si>
    <t>County
Program</t>
  </si>
  <si>
    <r>
      <t xml:space="preserve">Indicator 3 Outcome 1 Summary  Statement 1        </t>
    </r>
    <r>
      <rPr>
        <sz val="9"/>
        <rFont val="Aptos Display"/>
        <family val="2"/>
      </rPr>
      <t>Percent of children who entered the program below age expectations in each outcome, the percent who substantially increased their rate of growth by the time they exited the program.</t>
    </r>
  </si>
  <si>
    <r>
      <t xml:space="preserve">Indicator 3  Outcome 2 Summary  Statement 1        </t>
    </r>
    <r>
      <rPr>
        <sz val="9"/>
        <rFont val="Aptos Display"/>
        <family val="2"/>
      </rPr>
      <t>Percent of children who entered the program below age expectations in each Outcome, the percent who substantially increased their rate of growth by the time they exited the program.</t>
    </r>
  </si>
  <si>
    <r>
      <t xml:space="preserve">Indicator 3  Outcome 2  Summary Statement 2       </t>
    </r>
    <r>
      <rPr>
        <sz val="9"/>
        <rFont val="Aptos Display"/>
        <family val="2"/>
      </rPr>
      <t>Percent of children who were functioning within age expectations in each Outcome by the time they exited the program</t>
    </r>
    <r>
      <rPr>
        <sz val="9"/>
        <color indexed="10"/>
        <rFont val="Aptos Display"/>
        <family val="2"/>
      </rPr>
      <t>.</t>
    </r>
  </si>
  <si>
    <r>
      <t xml:space="preserve">Indicator 3  Outcome 3   Summary Statement 1        </t>
    </r>
    <r>
      <rPr>
        <sz val="9"/>
        <rFont val="Aptos Display"/>
        <family val="2"/>
      </rPr>
      <t>Percent of the children who entered the program below age expectations in each outcome, the percent who substantially increased their rate of growth by the time they exited the program</t>
    </r>
    <r>
      <rPr>
        <sz val="9"/>
        <color indexed="17"/>
        <rFont val="Aptos Display"/>
        <family val="2"/>
      </rPr>
      <t>.</t>
    </r>
  </si>
  <si>
    <r>
      <t xml:space="preserve">Indicator 3            Outcome 3          Summary          Statement 2                 </t>
    </r>
    <r>
      <rPr>
        <sz val="9"/>
        <rFont val="Aptos Display"/>
        <family val="2"/>
      </rPr>
      <t>Percent of children who were functioning within age expectations in each Outcome by the time they exited the program</t>
    </r>
    <r>
      <rPr>
        <sz val="9"/>
        <color indexed="17"/>
        <rFont val="Aptos Display"/>
        <family val="2"/>
      </rPr>
      <t>.</t>
    </r>
  </si>
  <si>
    <r>
      <t>Indicator 5-</t>
    </r>
    <r>
      <rPr>
        <sz val="9"/>
        <rFont val="Aptos Display"/>
        <family val="2"/>
      </rPr>
      <t xml:space="preserve"> 
Percent of infants and toddlers birth to 1 with IFSPs.</t>
    </r>
  </si>
  <si>
    <r>
      <t>Indicator 7-</t>
    </r>
    <r>
      <rPr>
        <sz val="9"/>
        <rFont val="Aptos Display"/>
        <family val="2"/>
      </rPr>
      <t xml:space="preserve"> 
Percent of eligible infants and toddlers with IFSPs for whom an evaluation and assessment and  initial IFSP meeting were conducted in a timely manner. </t>
    </r>
  </si>
  <si>
    <r>
      <t>Indicator 8C -</t>
    </r>
    <r>
      <rPr>
        <sz val="9"/>
        <rFont val="Aptos Display"/>
        <family val="2"/>
      </rPr>
      <t xml:space="preserve"> 
Percent of all children exiting Part C who received timely transition planning to support the child's transition to preschool and other appropriate community services by their third birthday including transition planning conference, if child potentially eligible for Part B.                              </t>
    </r>
  </si>
  <si>
    <r>
      <t xml:space="preserve">Indicator 8B - 
</t>
    </r>
    <r>
      <rPr>
        <sz val="9"/>
        <rFont val="Aptos Display"/>
        <family val="2"/>
      </rPr>
      <t>Percent of all children exiting Part C who received timely transition planning to support the child's transition to preschool and other appropriate community services by their third birthday including: Notification to LEA, if child potentially eligible for Part B.</t>
    </r>
  </si>
  <si>
    <r>
      <t xml:space="preserve">Indicator 8A - 
</t>
    </r>
    <r>
      <rPr>
        <sz val="9"/>
        <rFont val="Aptos Display"/>
        <family val="2"/>
      </rPr>
      <t xml:space="preserve">Percent of all children exiting Part C who received timely transition planning to support the child's transition to preschool and other appropriate community services by their third birthday including: IFSPs with transition steps and services. </t>
    </r>
  </si>
  <si>
    <r>
      <t xml:space="preserve">Indicator 6 - 
</t>
    </r>
    <r>
      <rPr>
        <sz val="9"/>
        <rFont val="Aptos Display"/>
        <family val="2"/>
      </rPr>
      <t xml:space="preserve">Percent of infants and toddlers birth to 3 with IFSPs. </t>
    </r>
  </si>
  <si>
    <r>
      <t xml:space="preserve">Indicator 4C - 
</t>
    </r>
    <r>
      <rPr>
        <sz val="9"/>
        <rFont val="Aptos Display"/>
        <family val="2"/>
      </rPr>
      <t>Percent of families reporting early intervention services have helped the family help their child develop and learn.</t>
    </r>
  </si>
  <si>
    <r>
      <t>Indicator 4B -</t>
    </r>
    <r>
      <rPr>
        <sz val="9"/>
        <rFont val="Aptos Display"/>
        <family val="2"/>
      </rPr>
      <t xml:space="preserve"> 
Percent of families reporting early intervention services have helped the family effectively communicate their child's needs.</t>
    </r>
  </si>
  <si>
    <r>
      <t xml:space="preserve">Indicator 4A - 
</t>
    </r>
    <r>
      <rPr>
        <sz val="9"/>
        <rFont val="Aptos Display"/>
        <family val="2"/>
      </rPr>
      <t xml:space="preserve">Percent of families reporting early intervention services have helped the family know their rights.  </t>
    </r>
  </si>
  <si>
    <r>
      <t>Indicator 2</t>
    </r>
    <r>
      <rPr>
        <sz val="9"/>
        <rFont val="Aptos Display"/>
        <family val="2"/>
      </rPr>
      <t xml:space="preserve"> - 
Percent of infants and toddlers with IFSPs who primarily receive early intervention services in the home or programs for typically developing children.   </t>
    </r>
  </si>
  <si>
    <r>
      <t>Indicator 1</t>
    </r>
    <r>
      <rPr>
        <sz val="9"/>
        <rFont val="Aptos Display"/>
        <family val="2"/>
      </rPr>
      <t xml:space="preserve"> - 
Percent of infants and toddlers with Individual Family Service Plans (IFSP) who receive the early intervention services on their IFSPs in a timely manner. </t>
    </r>
  </si>
  <si>
    <r>
      <t xml:space="preserve">Indicator 3 Outcome 1 Summary Statement 2            </t>
    </r>
    <r>
      <rPr>
        <sz val="9"/>
        <rFont val="Aptos Display"/>
        <family val="2"/>
      </rPr>
      <t>Percent of children who were functioning within age expectations in each Outcome by the time they exited the program.</t>
    </r>
  </si>
  <si>
    <t>Indicator 12</t>
  </si>
  <si>
    <t>Description:</t>
  </si>
  <si>
    <t>Data Timeframes:</t>
  </si>
  <si>
    <r>
      <t xml:space="preserve">Indicators 1, 7, 8A, 8B,  8C, and 12: </t>
    </r>
    <r>
      <rPr>
        <sz val="11"/>
        <color theme="1"/>
        <rFont val="Aptos Display"/>
        <family val="2"/>
      </rPr>
      <t>From the January 1, 2024, to March 31, 2024, timeframe used to determine compliance</t>
    </r>
    <r>
      <rPr>
        <b/>
        <sz val="11"/>
        <color theme="1"/>
        <rFont val="Aptos Display"/>
        <family val="2"/>
      </rPr>
      <t>.</t>
    </r>
  </si>
  <si>
    <r>
      <t xml:space="preserve">Indicator 3: </t>
    </r>
    <r>
      <rPr>
        <sz val="11"/>
        <color theme="1"/>
        <rFont val="Aptos Display"/>
        <family val="2"/>
      </rPr>
      <t xml:space="preserve">From the outcomes ratings of children who exited the program between July 1, 2023, and June 30, 2024. </t>
    </r>
  </si>
  <si>
    <r>
      <t xml:space="preserve">Indicator 4: </t>
    </r>
    <r>
      <rPr>
        <sz val="11"/>
        <color theme="1"/>
        <rFont val="Aptos Display"/>
        <family val="2"/>
      </rPr>
      <t>From the completed Family Experience Surveys for children who exited the program between July 1, 2023, and June 30, 2024</t>
    </r>
    <r>
      <rPr>
        <b/>
        <sz val="11"/>
        <color theme="1"/>
        <rFont val="Aptos Display"/>
        <family val="2"/>
      </rPr>
      <t>.</t>
    </r>
  </si>
  <si>
    <r>
      <t>Exiting Data:</t>
    </r>
    <r>
      <rPr>
        <sz val="11"/>
        <color theme="1"/>
        <rFont val="Aptos Display"/>
        <family val="2"/>
      </rPr>
      <t xml:space="preserve"> From children who exited the program between July 1, 2023, and June 30, 2024. </t>
    </r>
  </si>
  <si>
    <r>
      <t xml:space="preserve">Indicators 2, 5, and 6: </t>
    </r>
    <r>
      <rPr>
        <sz val="11"/>
        <color theme="1"/>
        <rFont val="Aptos Display"/>
        <family val="2"/>
      </rPr>
      <t>From the October 1, 2023, Child Count Survey and 2023 the population estimates for children under 3 in Wisconsin</t>
    </r>
    <r>
      <rPr>
        <b/>
        <sz val="11"/>
        <color theme="1"/>
        <rFont val="Aptos Display"/>
        <family val="2"/>
      </rPr>
      <t>.</t>
    </r>
  </si>
  <si>
    <t>001: Child turned 3; referred to LEA; LEA found child eligible for special education
002: Child turned 3; referred to LEA but ineligible; referred to other programs
003: Child turned 3; referred to LEA but ineligible; not referred to other programs
004: Child turned 3; referred to LEA; eligibility pending for special education
005: Child is no longer in need of services. Successful completion of the IFSP
006: Family chose to discontinue services
007: Child moved within the state
008: Child moved out of the state
009: Death of child
010: Child under 3; Birth to 3 Program unable to locate family after many attempts
011: Child turned 3, parents did not consent to LEA referral and/or LEA evaluation
012: Child turned 3; not referred to LEA as not believed to be eligible
013: Child did not qualify for Birth to 3 Program
014: Parents chose not to enroll in Birth to 3 Program
015: Child turned 3; referred to LEA prior to transfer to current Birth to 3 program</t>
  </si>
  <si>
    <t>NA</t>
  </si>
  <si>
    <r>
      <t>Indicator 12 -</t>
    </r>
    <r>
      <rPr>
        <sz val="9"/>
        <rFont val="Aptos Display"/>
        <family val="2"/>
      </rPr>
      <t xml:space="preserve"> 
Percent of timely correction of findings of noncompliance.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</si>
</sst>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00000000%"/>
  </numFmts>
  <fonts count="31"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indexed="81"/>
      <name val="Calibri Light"/>
      <family val="2"/>
      <scheme val="major"/>
    </font>
    <font>
      <b/>
      <sz val="9"/>
      <color indexed="81"/>
      <name val="Tahoma"/>
      <family val="2"/>
    </font>
    <font>
      <sz val="11"/>
      <color theme="1"/>
      <name val="Arial"/>
      <family val="2"/>
    </font>
    <font>
      <b/>
      <sz val="14"/>
      <color theme="1"/>
      <name val="Aptos Display"/>
      <family val="2"/>
    </font>
    <font>
      <b/>
      <sz val="11"/>
      <color theme="0"/>
      <name val="Aptos Display"/>
      <family val="2"/>
    </font>
    <font>
      <b/>
      <sz val="11"/>
      <color theme="1"/>
      <name val="Aptos Display"/>
      <family val="2"/>
    </font>
    <font>
      <sz val="11"/>
      <color theme="1"/>
      <name val="Aptos Display"/>
      <family val="2"/>
    </font>
    <font>
      <sz val="14"/>
      <color theme="1"/>
      <name val="Aptos Display"/>
      <family val="2"/>
    </font>
    <font>
      <b/>
      <sz val="16"/>
      <color theme="1"/>
      <name val="Aptos Display"/>
      <family val="2"/>
    </font>
    <font>
      <b/>
      <sz val="12"/>
      <color theme="0"/>
      <name val="Aptos Display"/>
      <family val="2"/>
    </font>
    <font>
      <b/>
      <sz val="12"/>
      <color theme="1"/>
      <name val="Aptos Display"/>
      <family val="2"/>
    </font>
    <font>
      <sz val="12"/>
      <color theme="1"/>
      <name val="Aptos Display"/>
      <family val="2"/>
    </font>
    <font>
      <b/>
      <sz val="8"/>
      <name val="Aptos Display"/>
      <family val="2"/>
    </font>
    <font>
      <b/>
      <sz val="10"/>
      <name val="Aptos Display"/>
      <family val="2"/>
    </font>
    <font>
      <b/>
      <sz val="10"/>
      <color theme="1"/>
      <name val="Aptos Display"/>
      <family val="2"/>
    </font>
    <font>
      <sz val="10"/>
      <color theme="1"/>
      <name val="Aptos Display"/>
      <family val="2"/>
    </font>
    <font>
      <b/>
      <sz val="20"/>
      <name val="Aptos Display"/>
      <family val="2"/>
    </font>
    <font>
      <b/>
      <sz val="9"/>
      <name val="Aptos Display"/>
      <family val="2"/>
    </font>
    <font>
      <sz val="9"/>
      <name val="Aptos Display"/>
      <family val="2"/>
    </font>
    <font>
      <b/>
      <sz val="9"/>
      <color indexed="12"/>
      <name val="Aptos Display"/>
      <family val="2"/>
    </font>
    <font>
      <b/>
      <sz val="9"/>
      <color indexed="10"/>
      <name val="Aptos Display"/>
      <family val="2"/>
    </font>
    <font>
      <sz val="9"/>
      <color indexed="10"/>
      <name val="Aptos Display"/>
      <family val="2"/>
    </font>
    <font>
      <b/>
      <sz val="9"/>
      <color indexed="17"/>
      <name val="Aptos Display"/>
      <family val="2"/>
    </font>
    <font>
      <sz val="9"/>
      <color indexed="17"/>
      <name val="Aptos Display"/>
      <family val="2"/>
    </font>
    <font>
      <sz val="9"/>
      <color theme="1"/>
      <name val="Aptos Display"/>
      <family val="2"/>
    </font>
    <font>
      <sz val="14"/>
      <name val="Aptos Display"/>
      <family val="2"/>
    </font>
    <font>
      <sz val="10"/>
      <name val="Aptos Display"/>
      <family val="2"/>
    </font>
  </fonts>
  <fills count="8">
    <fill>
      <patternFill patternType="none"/>
    </fill>
    <fill>
      <patternFill patternType="gray125"/>
    </fill>
    <fill>
      <patternFill patternType="solid">
        <fgColor rgb="FF003366"/>
        <bgColor indexed="64"/>
      </patternFill>
    </fill>
    <fill>
      <patternFill patternType="solid">
        <fgColor indexed="65"/>
        <bgColor indexed="8"/>
      </patternFill>
    </fill>
    <fill>
      <patternFill patternType="solid">
        <fgColor indexed="65"/>
        <bgColor indexed="64"/>
      </patternFill>
    </fill>
    <fill>
      <patternFill patternType="solid">
        <fgColor theme="8"/>
        <bgColor indexed="64"/>
      </patternFill>
    </fill>
    <fill>
      <patternFill patternType="solid">
        <fgColor theme="8" tint="0.59999389629810485"/>
        <bgColor theme="0" tint="-0.14999847407452621"/>
      </patternFill>
    </fill>
    <fill>
      <patternFill patternType="solid">
        <fgColor theme="8"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2" fillId="0" borderId="0"/>
  </cellStyleXfs>
  <cellXfs count="130">
    <xf numFmtId="0" fontId="0" fillId="0" borderId="0" xfId="0"/>
    <xf numFmtId="0" fontId="0" fillId="0" borderId="0" xfId="0" applyBorder="1" applyAlignment="1">
      <alignment horizontal="left" vertical="top" wrapText="1"/>
    </xf>
    <xf numFmtId="0" fontId="0" fillId="0" borderId="0" xfId="0" applyBorder="1"/>
    <xf numFmtId="10" fontId="2" fillId="3" borderId="0" xfId="2" applyNumberFormat="1" applyFont="1" applyFill="1" applyBorder="1" applyAlignment="1">
      <alignment horizontal="right" vertical="center"/>
    </xf>
    <xf numFmtId="10" fontId="0" fillId="0" borderId="0" xfId="0" applyNumberFormat="1" applyFont="1" applyBorder="1"/>
    <xf numFmtId="10" fontId="2" fillId="0" borderId="0" xfId="2" applyNumberFormat="1" applyFont="1" applyFill="1" applyBorder="1" applyAlignment="1">
      <alignment horizontal="right" vertical="center"/>
    </xf>
    <xf numFmtId="164" fontId="0" fillId="0" borderId="0" xfId="1" applyNumberFormat="1" applyFont="1"/>
    <xf numFmtId="0" fontId="6" fillId="0" borderId="0" xfId="0" applyFont="1"/>
    <xf numFmtId="0" fontId="6" fillId="0" borderId="0" xfId="0" applyFont="1" applyBorder="1"/>
    <xf numFmtId="10" fontId="0" fillId="0" borderId="0" xfId="0" applyNumberFormat="1" applyBorder="1"/>
    <xf numFmtId="0" fontId="0" fillId="0" borderId="0" xfId="0" applyFill="1"/>
    <xf numFmtId="10" fontId="0" fillId="0" borderId="0" xfId="0" applyNumberFormat="1" applyFill="1" applyBorder="1"/>
    <xf numFmtId="0" fontId="0" fillId="0" borderId="0" xfId="0" applyFill="1" applyBorder="1"/>
    <xf numFmtId="10" fontId="0" fillId="0" borderId="0" xfId="0" applyNumberFormat="1" applyFont="1" applyFill="1" applyBorder="1"/>
    <xf numFmtId="0" fontId="0" fillId="0" borderId="0" xfId="0" applyFill="1" applyBorder="1" applyAlignment="1"/>
    <xf numFmtId="10" fontId="10" fillId="0" borderId="26" xfId="1" applyNumberFormat="1" applyFont="1" applyBorder="1"/>
    <xf numFmtId="10" fontId="10" fillId="0" borderId="27" xfId="1" applyNumberFormat="1" applyFont="1" applyBorder="1"/>
    <xf numFmtId="10" fontId="10" fillId="0" borderId="25" xfId="1" applyNumberFormat="1" applyFont="1" applyBorder="1"/>
    <xf numFmtId="0" fontId="13" fillId="2" borderId="9" xfId="0" applyFont="1" applyFill="1" applyBorder="1" applyAlignment="1">
      <alignment horizontal="center"/>
    </xf>
    <xf numFmtId="0" fontId="14" fillId="0" borderId="19" xfId="0" applyFont="1" applyBorder="1" applyAlignment="1">
      <alignment horizontal="center"/>
    </xf>
    <xf numFmtId="0" fontId="14" fillId="0" borderId="20" xfId="0" applyFont="1" applyFill="1" applyBorder="1" applyAlignment="1">
      <alignment horizontal="center"/>
    </xf>
    <xf numFmtId="0" fontId="15" fillId="0" borderId="21" xfId="0" applyFont="1" applyBorder="1"/>
    <xf numFmtId="0" fontId="15" fillId="0" borderId="3" xfId="0" applyFont="1" applyBorder="1"/>
    <xf numFmtId="10" fontId="15" fillId="0" borderId="3" xfId="1" applyNumberFormat="1" applyFont="1" applyBorder="1"/>
    <xf numFmtId="10" fontId="15" fillId="0" borderId="27" xfId="1" applyNumberFormat="1" applyFont="1" applyBorder="1"/>
    <xf numFmtId="0" fontId="15" fillId="0" borderId="23" xfId="0" applyFont="1" applyBorder="1"/>
    <xf numFmtId="10" fontId="15" fillId="0" borderId="26" xfId="1" applyNumberFormat="1" applyFont="1" applyBorder="1"/>
    <xf numFmtId="0" fontId="15" fillId="0" borderId="24" xfId="0" applyFont="1" applyBorder="1"/>
    <xf numFmtId="0" fontId="15" fillId="0" borderId="2" xfId="0" applyFont="1" applyBorder="1"/>
    <xf numFmtId="10" fontId="15" fillId="0" borderId="2" xfId="1" applyNumberFormat="1" applyFont="1" applyBorder="1"/>
    <xf numFmtId="10" fontId="15" fillId="0" borderId="25" xfId="1" applyNumberFormat="1" applyFont="1" applyBorder="1"/>
    <xf numFmtId="0" fontId="15" fillId="0" borderId="9" xfId="0" applyFont="1" applyBorder="1"/>
    <xf numFmtId="0" fontId="15" fillId="0" borderId="19" xfId="0" applyFont="1" applyBorder="1"/>
    <xf numFmtId="0" fontId="15" fillId="0" borderId="15" xfId="0" applyFont="1" applyBorder="1"/>
    <xf numFmtId="10" fontId="15" fillId="0" borderId="1" xfId="1" applyNumberFormat="1" applyFont="1" applyBorder="1"/>
    <xf numFmtId="0" fontId="15" fillId="0" borderId="16" xfId="0" applyFont="1" applyBorder="1"/>
    <xf numFmtId="10" fontId="15" fillId="0" borderId="26" xfId="0" applyNumberFormat="1" applyFont="1" applyBorder="1"/>
    <xf numFmtId="0" fontId="15" fillId="0" borderId="17" xfId="0" applyFont="1" applyBorder="1"/>
    <xf numFmtId="10" fontId="15" fillId="0" borderId="19" xfId="1" applyNumberFormat="1" applyFont="1" applyBorder="1"/>
    <xf numFmtId="10" fontId="15" fillId="0" borderId="25" xfId="0" applyNumberFormat="1" applyFont="1" applyBorder="1"/>
    <xf numFmtId="10" fontId="15" fillId="0" borderId="22" xfId="1" applyNumberFormat="1" applyFont="1" applyBorder="1"/>
    <xf numFmtId="0" fontId="10" fillId="0" borderId="0" xfId="0" applyFont="1"/>
    <xf numFmtId="0" fontId="9" fillId="6" borderId="14" xfId="0" applyFont="1" applyFill="1" applyBorder="1" applyAlignment="1">
      <alignment horizontal="right" vertical="center" wrapText="1"/>
    </xf>
    <xf numFmtId="0" fontId="10" fillId="0" borderId="14" xfId="0" applyFont="1" applyFill="1" applyBorder="1"/>
    <xf numFmtId="165" fontId="10" fillId="0" borderId="0" xfId="1" applyNumberFormat="1" applyFont="1"/>
    <xf numFmtId="0" fontId="10" fillId="0" borderId="0" xfId="0" applyFont="1" applyBorder="1" applyAlignment="1">
      <alignment horizontal="right" vertical="center" wrapText="1"/>
    </xf>
    <xf numFmtId="165" fontId="10" fillId="0" borderId="0" xfId="1" applyNumberFormat="1" applyFont="1" applyBorder="1" applyAlignment="1">
      <alignment horizontal="right" vertical="center" wrapText="1"/>
    </xf>
    <xf numFmtId="0" fontId="10" fillId="0" borderId="18" xfId="1" applyNumberFormat="1" applyFont="1" applyBorder="1" applyAlignment="1">
      <alignment horizontal="center"/>
    </xf>
    <xf numFmtId="0" fontId="10" fillId="0" borderId="16" xfId="1" applyNumberFormat="1" applyFont="1" applyBorder="1" applyAlignment="1">
      <alignment horizontal="center"/>
    </xf>
    <xf numFmtId="0" fontId="10" fillId="0" borderId="17" xfId="1" applyNumberFormat="1" applyFont="1" applyBorder="1" applyAlignment="1">
      <alignment horizontal="center"/>
    </xf>
    <xf numFmtId="0" fontId="10" fillId="0" borderId="1" xfId="0" applyFont="1" applyFill="1" applyBorder="1"/>
    <xf numFmtId="0" fontId="16" fillId="0" borderId="0" xfId="2" applyFont="1" applyFill="1" applyBorder="1" applyAlignment="1">
      <alignment vertical="top" wrapText="1"/>
    </xf>
    <xf numFmtId="0" fontId="10" fillId="0" borderId="0" xfId="0" applyFont="1" applyBorder="1"/>
    <xf numFmtId="0" fontId="20" fillId="0" borderId="0" xfId="0" applyFont="1"/>
    <xf numFmtId="0" fontId="14" fillId="0" borderId="0" xfId="0" applyFont="1" applyAlignment="1">
      <alignment wrapText="1"/>
    </xf>
    <xf numFmtId="0" fontId="9" fillId="0" borderId="0" xfId="0" applyFont="1"/>
    <xf numFmtId="0" fontId="21" fillId="0" borderId="0" xfId="2" applyFont="1" applyFill="1" applyBorder="1" applyAlignment="1">
      <alignment vertical="top" wrapText="1"/>
    </xf>
    <xf numFmtId="0" fontId="28" fillId="0" borderId="0" xfId="0" applyFont="1"/>
    <xf numFmtId="0" fontId="15" fillId="0" borderId="28" xfId="0" applyFont="1" applyBorder="1"/>
    <xf numFmtId="10" fontId="15" fillId="0" borderId="12" xfId="1" applyNumberFormat="1" applyFont="1" applyBorder="1"/>
    <xf numFmtId="10" fontId="15" fillId="0" borderId="29" xfId="0" applyNumberFormat="1" applyFont="1" applyBorder="1"/>
    <xf numFmtId="0" fontId="13" fillId="2" borderId="30" xfId="0" applyFont="1" applyFill="1" applyBorder="1" applyAlignment="1">
      <alignment horizontal="center"/>
    </xf>
    <xf numFmtId="0" fontId="14" fillId="0" borderId="31" xfId="0" applyFont="1" applyBorder="1" applyAlignment="1">
      <alignment horizontal="center"/>
    </xf>
    <xf numFmtId="0" fontId="14" fillId="0" borderId="32" xfId="0" applyFont="1" applyFill="1" applyBorder="1" applyAlignment="1">
      <alignment horizontal="center"/>
    </xf>
    <xf numFmtId="10" fontId="15" fillId="0" borderId="13" xfId="1" applyNumberFormat="1" applyFont="1" applyBorder="1"/>
    <xf numFmtId="10" fontId="15" fillId="0" borderId="20" xfId="1" applyNumberFormat="1" applyFont="1" applyBorder="1"/>
    <xf numFmtId="10" fontId="18" fillId="7" borderId="14" xfId="1" applyNumberFormat="1" applyFont="1" applyFill="1" applyBorder="1"/>
    <xf numFmtId="10" fontId="18" fillId="7" borderId="14" xfId="0" applyNumberFormat="1" applyFont="1" applyFill="1" applyBorder="1"/>
    <xf numFmtId="10" fontId="30" fillId="0" borderId="14" xfId="1" applyNumberFormat="1" applyFont="1" applyFill="1" applyBorder="1" applyAlignment="1">
      <alignment horizontal="right"/>
    </xf>
    <xf numFmtId="10" fontId="19" fillId="0" borderId="14" xfId="1" applyNumberFormat="1" applyFont="1" applyFill="1" applyBorder="1" applyAlignment="1">
      <alignment horizontal="right"/>
    </xf>
    <xf numFmtId="10" fontId="19" fillId="0" borderId="14" xfId="1" applyNumberFormat="1" applyFont="1" applyFill="1" applyBorder="1" applyAlignment="1">
      <alignment horizontal="center"/>
    </xf>
    <xf numFmtId="0" fontId="10" fillId="0" borderId="0" xfId="0" applyFont="1" applyFill="1" applyBorder="1" applyAlignment="1">
      <alignment horizontal="right" vertical="center" wrapText="1"/>
    </xf>
    <xf numFmtId="0" fontId="8" fillId="5" borderId="4"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xf>
    <xf numFmtId="0" fontId="9" fillId="6" borderId="35" xfId="0" applyFont="1" applyFill="1" applyBorder="1" applyAlignment="1">
      <alignment horizontal="left"/>
    </xf>
    <xf numFmtId="0" fontId="9" fillId="6" borderId="29" xfId="0" applyFont="1" applyFill="1" applyBorder="1" applyAlignment="1">
      <alignment horizontal="right"/>
    </xf>
    <xf numFmtId="0" fontId="9" fillId="0" borderId="35" xfId="0" applyFont="1" applyFill="1" applyBorder="1" applyAlignment="1">
      <alignment horizontal="left"/>
    </xf>
    <xf numFmtId="0" fontId="10" fillId="0" borderId="29" xfId="0" applyFont="1" applyFill="1" applyBorder="1" applyAlignment="1">
      <alignment horizontal="right"/>
    </xf>
    <xf numFmtId="0" fontId="10" fillId="0" borderId="26" xfId="0" applyFont="1" applyFill="1" applyBorder="1" applyAlignment="1">
      <alignment horizontal="right"/>
    </xf>
    <xf numFmtId="0" fontId="9" fillId="0" borderId="24" xfId="0" applyFont="1" applyFill="1" applyBorder="1" applyAlignment="1">
      <alignment horizontal="left"/>
    </xf>
    <xf numFmtId="0" fontId="10" fillId="0" borderId="2" xfId="0" applyFont="1" applyFill="1" applyBorder="1"/>
    <xf numFmtId="0" fontId="10" fillId="0" borderId="25" xfId="0" applyFont="1" applyFill="1" applyBorder="1" applyAlignment="1">
      <alignment horizontal="right"/>
    </xf>
    <xf numFmtId="0" fontId="17" fillId="0" borderId="18" xfId="2" applyFont="1" applyFill="1" applyBorder="1" applyAlignment="1" applyProtection="1">
      <alignment horizontal="left" wrapText="1"/>
    </xf>
    <xf numFmtId="0" fontId="21" fillId="0" borderId="36" xfId="2" applyFont="1" applyFill="1" applyBorder="1" applyAlignment="1" applyProtection="1">
      <alignment horizontal="left" vertical="top" wrapText="1"/>
    </xf>
    <xf numFmtId="0" fontId="21" fillId="0" borderId="37" xfId="2" applyFont="1" applyFill="1" applyBorder="1" applyAlignment="1" applyProtection="1">
      <alignment horizontal="left" vertical="top" wrapText="1"/>
    </xf>
    <xf numFmtId="0" fontId="23" fillId="0" borderId="37" xfId="2" applyFont="1" applyFill="1" applyBorder="1" applyAlignment="1" applyProtection="1">
      <alignment horizontal="left" vertical="top" wrapText="1"/>
    </xf>
    <xf numFmtId="0" fontId="24" fillId="0" borderId="37" xfId="2" applyFont="1" applyFill="1" applyBorder="1" applyAlignment="1" applyProtection="1">
      <alignment horizontal="left" vertical="top" wrapText="1"/>
    </xf>
    <xf numFmtId="0" fontId="26" fillId="0" borderId="37" xfId="2" applyFont="1" applyFill="1" applyBorder="1" applyAlignment="1" applyProtection="1">
      <alignment horizontal="left" vertical="top" wrapText="1"/>
    </xf>
    <xf numFmtId="0" fontId="21" fillId="0" borderId="38" xfId="2" applyFont="1" applyFill="1" applyBorder="1" applyAlignment="1" applyProtection="1">
      <alignment horizontal="left" vertical="top" wrapText="1"/>
    </xf>
    <xf numFmtId="0" fontId="21" fillId="0" borderId="37" xfId="2" applyFont="1" applyFill="1" applyBorder="1" applyAlignment="1">
      <alignment vertical="top" wrapText="1"/>
    </xf>
    <xf numFmtId="0" fontId="21" fillId="0" borderId="36" xfId="2" applyFont="1" applyFill="1" applyBorder="1" applyAlignment="1">
      <alignment vertical="top" wrapText="1"/>
    </xf>
    <xf numFmtId="0" fontId="21" fillId="0" borderId="27" xfId="2" applyFont="1" applyFill="1" applyBorder="1" applyAlignment="1">
      <alignment vertical="top" wrapText="1"/>
    </xf>
    <xf numFmtId="0" fontId="17" fillId="7" borderId="35" xfId="2" applyFont="1" applyFill="1" applyBorder="1" applyAlignment="1" applyProtection="1">
      <alignment horizontal="left" vertical="top"/>
    </xf>
    <xf numFmtId="10" fontId="18" fillId="7" borderId="29" xfId="0" applyNumberFormat="1" applyFont="1" applyFill="1" applyBorder="1"/>
    <xf numFmtId="0" fontId="18" fillId="0" borderId="35" xfId="0" applyFont="1" applyFill="1" applyBorder="1"/>
    <xf numFmtId="10" fontId="19" fillId="0" borderId="29" xfId="1" applyNumberFormat="1" applyFont="1" applyFill="1" applyBorder="1" applyAlignment="1">
      <alignment horizontal="center"/>
    </xf>
    <xf numFmtId="10" fontId="19" fillId="0" borderId="29" xfId="1" applyNumberFormat="1" applyFont="1" applyFill="1" applyBorder="1" applyAlignment="1">
      <alignment horizontal="right"/>
    </xf>
    <xf numFmtId="0" fontId="18" fillId="0" borderId="24" xfId="0" applyFont="1" applyFill="1" applyBorder="1"/>
    <xf numFmtId="10" fontId="30" fillId="0" borderId="39" xfId="1" applyNumberFormat="1" applyFont="1" applyFill="1" applyBorder="1" applyAlignment="1">
      <alignment horizontal="right"/>
    </xf>
    <xf numFmtId="10" fontId="19" fillId="0" borderId="39" xfId="1" applyNumberFormat="1" applyFont="1" applyFill="1" applyBorder="1" applyAlignment="1">
      <alignment horizontal="right"/>
    </xf>
    <xf numFmtId="10" fontId="19" fillId="0" borderId="25" xfId="1" applyNumberFormat="1" applyFont="1" applyFill="1" applyBorder="1" applyAlignment="1">
      <alignment horizontal="center"/>
    </xf>
    <xf numFmtId="0" fontId="10" fillId="0" borderId="0" xfId="0" applyFont="1" applyAlignment="1">
      <alignment horizontal="left" wrapText="1"/>
    </xf>
    <xf numFmtId="0" fontId="14" fillId="0" borderId="0" xfId="0" applyFont="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9" fillId="4" borderId="4" xfId="0" applyNumberFormat="1" applyFont="1" applyFill="1" applyBorder="1" applyAlignment="1">
      <alignment horizontal="center" vertical="center" wrapText="1"/>
    </xf>
    <xf numFmtId="0" fontId="29" fillId="4" borderId="5" xfId="0" applyNumberFormat="1" applyFont="1" applyFill="1" applyBorder="1" applyAlignment="1">
      <alignment horizontal="center" vertical="center" wrapText="1"/>
    </xf>
    <xf numFmtId="0" fontId="29" fillId="4" borderId="6" xfId="0" applyNumberFormat="1" applyFont="1" applyFill="1" applyBorder="1" applyAlignment="1">
      <alignment horizontal="center" vertical="center" wrapText="1"/>
    </xf>
    <xf numFmtId="0" fontId="29" fillId="4" borderId="7" xfId="0" applyNumberFormat="1" applyFont="1" applyFill="1" applyBorder="1" applyAlignment="1">
      <alignment horizontal="center" vertical="center" wrapText="1"/>
    </xf>
    <xf numFmtId="0" fontId="29" fillId="4" borderId="0" xfId="0" applyNumberFormat="1" applyFont="1" applyFill="1" applyBorder="1" applyAlignment="1">
      <alignment horizontal="center" vertical="center" wrapText="1"/>
    </xf>
    <xf numFmtId="0" fontId="29" fillId="4" borderId="8" xfId="0" applyNumberFormat="1" applyFont="1" applyFill="1" applyBorder="1" applyAlignment="1">
      <alignment horizontal="center" vertical="center" wrapText="1"/>
    </xf>
    <xf numFmtId="0" fontId="29" fillId="4" borderId="9" xfId="0" applyNumberFormat="1" applyFont="1" applyFill="1" applyBorder="1" applyAlignment="1">
      <alignment horizontal="center" vertical="center" wrapText="1"/>
    </xf>
    <xf numFmtId="0" fontId="29" fillId="4" borderId="10" xfId="0" applyNumberFormat="1" applyFont="1" applyFill="1" applyBorder="1" applyAlignment="1">
      <alignment horizontal="center" vertical="center" wrapText="1"/>
    </xf>
    <xf numFmtId="0" fontId="29" fillId="4" borderId="11" xfId="0" applyNumberFormat="1" applyFont="1" applyFill="1" applyBorder="1" applyAlignment="1">
      <alignment horizontal="center" vertical="center" wrapText="1"/>
    </xf>
    <xf numFmtId="0" fontId="9" fillId="0" borderId="4" xfId="0" applyFont="1" applyBorder="1" applyAlignment="1">
      <alignment horizontal="center"/>
    </xf>
    <xf numFmtId="0" fontId="9" fillId="0" borderId="6" xfId="0" applyFont="1" applyBorder="1" applyAlignment="1">
      <alignment horizontal="center"/>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cent" xfId="1" builtinId="5"/>
  </cellStyles>
  <dxfs count="0"/>
  <tableStyles count="1" defaultTableStyle="TableStyleMedium2" defaultPivotStyle="PivotStyleLight16">
    <tableStyle name="Table Style 1" pivot="0" count="0" xr9:uid="{98E9CBA3-5DEA-49B5-90BB-C35F18D7A916}"/>
  </tableStyles>
  <colors>
    <mruColors>
      <color rgb="FF008000"/>
      <color rgb="FF0000FF"/>
      <color rgb="FF0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APR Indicators:</a:t>
            </a:r>
            <a:r>
              <a:rPr lang="en-US" baseline="0"/>
              <a:t> County Program Data Compaired to State Targets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1623624193221857E-2"/>
          <c:y val="0.13871037082327142"/>
          <c:w val="0.92671298883857212"/>
          <c:h val="0.62825599493543682"/>
        </c:manualLayout>
      </c:layout>
      <c:barChart>
        <c:barDir val="col"/>
        <c:grouping val="clustered"/>
        <c:varyColors val="0"/>
        <c:ser>
          <c:idx val="1"/>
          <c:order val="0"/>
          <c:tx>
            <c:strRef>
              <c:f>Dashboard!$B$15</c:f>
              <c:strCache>
                <c:ptCount val="1"/>
                <c:pt idx="0">
                  <c:v>All County Programs</c:v>
                </c:pt>
              </c:strCache>
            </c:strRef>
          </c:tx>
          <c:spPr>
            <a:solidFill>
              <a:srgbClr val="003366"/>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Dashboard!$C$16:$C$33</c15:sqref>
                  </c15:fullRef>
                </c:ext>
              </c:extLst>
              <c:f>(Dashboard!$C$16:$C$26,Dashboard!$C$29:$C$33)</c:f>
              <c:numCache>
                <c:formatCode>0.00%</c:formatCode>
                <c:ptCount val="16"/>
                <c:pt idx="0">
                  <c:v>0.99939999999999996</c:v>
                </c:pt>
                <c:pt idx="1">
                  <c:v>0.99278255528255532</c:v>
                </c:pt>
                <c:pt idx="2">
                  <c:v>0.64334672654218861</c:v>
                </c:pt>
                <c:pt idx="3">
                  <c:v>0.39078751857355126</c:v>
                </c:pt>
                <c:pt idx="4">
                  <c:v>0.66874027993779162</c:v>
                </c:pt>
                <c:pt idx="5">
                  <c:v>0.30694120144343029</c:v>
                </c:pt>
                <c:pt idx="6">
                  <c:v>0.67671729766492861</c:v>
                </c:pt>
                <c:pt idx="7">
                  <c:v>0.38654213542772237</c:v>
                </c:pt>
                <c:pt idx="8">
                  <c:v>0.75735294117647056</c:v>
                </c:pt>
                <c:pt idx="9">
                  <c:v>0.80588235294117649</c:v>
                </c:pt>
                <c:pt idx="10">
                  <c:v>0.75735294117647056</c:v>
                </c:pt>
                <c:pt idx="11">
                  <c:v>0.98670000000000002</c:v>
                </c:pt>
                <c:pt idx="12">
                  <c:v>0.99819999999999998</c:v>
                </c:pt>
                <c:pt idx="13">
                  <c:v>0.98503740648379057</c:v>
                </c:pt>
                <c:pt idx="14">
                  <c:v>0.98819561551433388</c:v>
                </c:pt>
                <c:pt idx="15">
                  <c:v>1</c:v>
                </c:pt>
              </c:numCache>
            </c:numRef>
          </c:val>
          <c:extLst>
            <c:ext xmlns:c16="http://schemas.microsoft.com/office/drawing/2014/chart" uri="{C3380CC4-5D6E-409C-BE32-E72D297353CC}">
              <c16:uniqueId val="{00000001-F989-41C8-92AE-9581E983CB3E}"/>
            </c:ext>
          </c:extLst>
        </c:ser>
        <c:ser>
          <c:idx val="2"/>
          <c:order val="1"/>
          <c:tx>
            <c:strRef>
              <c:f>Dashboard!$D$15</c:f>
              <c:strCache>
                <c:ptCount val="1"/>
                <c:pt idx="0">
                  <c:v>State Targets</c:v>
                </c:pt>
              </c:strCache>
            </c:strRef>
          </c:tx>
          <c:spPr>
            <a:solidFill>
              <a:schemeClr val="bg1">
                <a:lumMod val="65000"/>
              </a:schemeClr>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Dashboard!$D$16:$D$33</c15:sqref>
                  </c15:fullRef>
                </c:ext>
              </c:extLst>
              <c:f>(Dashboard!$D$16:$D$26,Dashboard!$D$29:$D$33)</c:f>
              <c:numCache>
                <c:formatCode>0.00%</c:formatCode>
                <c:ptCount val="16"/>
                <c:pt idx="0">
                  <c:v>1</c:v>
                </c:pt>
                <c:pt idx="1">
                  <c:v>0.99</c:v>
                </c:pt>
                <c:pt idx="2">
                  <c:v>0.5827</c:v>
                </c:pt>
                <c:pt idx="3">
                  <c:v>0.40789999999999998</c:v>
                </c:pt>
                <c:pt idx="4">
                  <c:v>0.62990000000000002</c:v>
                </c:pt>
                <c:pt idx="5">
                  <c:v>0.30009999999999998</c:v>
                </c:pt>
                <c:pt idx="6">
                  <c:v>0.64029999999999998</c:v>
                </c:pt>
                <c:pt idx="7">
                  <c:v>0.43130000000000002</c:v>
                </c:pt>
                <c:pt idx="8">
                  <c:v>0.79530000000000001</c:v>
                </c:pt>
                <c:pt idx="9">
                  <c:v>0.85</c:v>
                </c:pt>
                <c:pt idx="10">
                  <c:v>0.82909999999999995</c:v>
                </c:pt>
                <c:pt idx="11">
                  <c:v>1</c:v>
                </c:pt>
                <c:pt idx="12">
                  <c:v>1</c:v>
                </c:pt>
                <c:pt idx="13">
                  <c:v>1</c:v>
                </c:pt>
                <c:pt idx="14">
                  <c:v>1</c:v>
                </c:pt>
                <c:pt idx="15">
                  <c:v>1</c:v>
                </c:pt>
              </c:numCache>
            </c:numRef>
          </c:val>
          <c:extLst>
            <c:ext xmlns:c16="http://schemas.microsoft.com/office/drawing/2014/chart" uri="{C3380CC4-5D6E-409C-BE32-E72D297353CC}">
              <c16:uniqueId val="{00000007-F989-41C8-92AE-9581E983CB3E}"/>
            </c:ext>
          </c:extLst>
        </c:ser>
        <c:dLbls>
          <c:showLegendKey val="0"/>
          <c:showVal val="0"/>
          <c:showCatName val="0"/>
          <c:showSerName val="0"/>
          <c:showPercent val="0"/>
          <c:showBubbleSize val="0"/>
        </c:dLbls>
        <c:gapWidth val="100"/>
        <c:overlap val="-24"/>
        <c:axId val="589656728"/>
        <c:axId val="591245856"/>
      </c:barChart>
      <c:catAx>
        <c:axId val="5896567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91245856"/>
        <c:crosses val="autoZero"/>
        <c:auto val="1"/>
        <c:lblAlgn val="ctr"/>
        <c:lblOffset val="100"/>
        <c:noMultiLvlLbl val="0"/>
      </c:catAx>
      <c:valAx>
        <c:axId val="59124585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9656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Dashboard!$B$15</c:f>
              <c:strCache>
                <c:ptCount val="1"/>
                <c:pt idx="0">
                  <c:v>All County Programs</c:v>
                </c:pt>
              </c:strCache>
            </c:strRef>
          </c:tx>
          <c:spPr>
            <a:solidFill>
              <a:srgbClr val="003366"/>
            </a:solidFill>
            <a:ln>
              <a:noFill/>
            </a:ln>
            <a:effectLst/>
          </c:spPr>
          <c:invertIfNegative val="0"/>
          <c:cat>
            <c:strRef>
              <c:f>Dashboard!$B$27:$B$28</c:f>
              <c:strCache>
                <c:ptCount val="2"/>
                <c:pt idx="0">
                  <c:v>Indicator 5</c:v>
                </c:pt>
                <c:pt idx="1">
                  <c:v>Indicator 6</c:v>
                </c:pt>
              </c:strCache>
            </c:strRef>
          </c:cat>
          <c:val>
            <c:numRef>
              <c:f>Dashboard!$C$27:$C$28</c:f>
              <c:numCache>
                <c:formatCode>0.00%</c:formatCode>
                <c:ptCount val="2"/>
                <c:pt idx="0">
                  <c:v>1.0126454733235932E-2</c:v>
                </c:pt>
                <c:pt idx="1">
                  <c:v>3.5944537666696107E-2</c:v>
                </c:pt>
              </c:numCache>
            </c:numRef>
          </c:val>
          <c:extLst>
            <c:ext xmlns:c16="http://schemas.microsoft.com/office/drawing/2014/chart" uri="{C3380CC4-5D6E-409C-BE32-E72D297353CC}">
              <c16:uniqueId val="{00000000-FC99-4B7C-809E-B491C9C6791A}"/>
            </c:ext>
          </c:extLst>
        </c:ser>
        <c:ser>
          <c:idx val="1"/>
          <c:order val="1"/>
          <c:tx>
            <c:strRef>
              <c:f>Dashboard!$D$15</c:f>
              <c:strCache>
                <c:ptCount val="1"/>
                <c:pt idx="0">
                  <c:v>State Targets</c:v>
                </c:pt>
              </c:strCache>
            </c:strRef>
          </c:tx>
          <c:spPr>
            <a:solidFill>
              <a:schemeClr val="bg1">
                <a:lumMod val="65000"/>
              </a:schemeClr>
            </a:solidFill>
            <a:ln>
              <a:noFill/>
            </a:ln>
            <a:effectLst/>
          </c:spPr>
          <c:invertIfNegative val="0"/>
          <c:cat>
            <c:strRef>
              <c:f>Dashboard!$B$27:$B$28</c:f>
              <c:strCache>
                <c:ptCount val="2"/>
                <c:pt idx="0">
                  <c:v>Indicator 5</c:v>
                </c:pt>
                <c:pt idx="1">
                  <c:v>Indicator 6</c:v>
                </c:pt>
              </c:strCache>
            </c:strRef>
          </c:cat>
          <c:val>
            <c:numRef>
              <c:f>Dashboard!$D$27:$D$28</c:f>
              <c:numCache>
                <c:formatCode>0.00%</c:formatCode>
                <c:ptCount val="2"/>
                <c:pt idx="0">
                  <c:v>1.0800000000000001E-2</c:v>
                </c:pt>
                <c:pt idx="1">
                  <c:v>3.0300000000000001E-2</c:v>
                </c:pt>
              </c:numCache>
            </c:numRef>
          </c:val>
          <c:extLst>
            <c:ext xmlns:c16="http://schemas.microsoft.com/office/drawing/2014/chart" uri="{C3380CC4-5D6E-409C-BE32-E72D297353CC}">
              <c16:uniqueId val="{00000001-FC99-4B7C-809E-B491C9C6791A}"/>
            </c:ext>
          </c:extLst>
        </c:ser>
        <c:dLbls>
          <c:showLegendKey val="0"/>
          <c:showVal val="0"/>
          <c:showCatName val="0"/>
          <c:showSerName val="0"/>
          <c:showPercent val="0"/>
          <c:showBubbleSize val="0"/>
        </c:dLbls>
        <c:gapWidth val="100"/>
        <c:overlap val="-24"/>
        <c:axId val="601769368"/>
        <c:axId val="601767728"/>
      </c:barChart>
      <c:catAx>
        <c:axId val="601769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01767728"/>
        <c:crosses val="autoZero"/>
        <c:auto val="1"/>
        <c:lblAlgn val="ctr"/>
        <c:lblOffset val="100"/>
        <c:noMultiLvlLbl val="0"/>
      </c:catAx>
      <c:valAx>
        <c:axId val="60176772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01769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APR Indicators: County Program Data Compaired to Other County Programs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6.2473131527559747E-2"/>
          <c:y val="0.14353678383529131"/>
          <c:w val="0.92721605747294855"/>
          <c:h val="0.62215901842767518"/>
        </c:manualLayout>
      </c:layout>
      <c:barChart>
        <c:barDir val="col"/>
        <c:grouping val="clustered"/>
        <c:varyColors val="0"/>
        <c:ser>
          <c:idx val="0"/>
          <c:order val="0"/>
          <c:tx>
            <c:strRef>
              <c:f>Dashboard!$B$15</c:f>
              <c:strCache>
                <c:ptCount val="1"/>
                <c:pt idx="0">
                  <c:v>All County Programs</c:v>
                </c:pt>
              </c:strCache>
            </c:strRef>
          </c:tx>
          <c:spPr>
            <a:solidFill>
              <a:srgbClr val="003366"/>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Dashboard!$C$16:$C$33</c15:sqref>
                  </c15:fullRef>
                </c:ext>
              </c:extLst>
              <c:f>(Dashboard!$C$16:$C$26,Dashboard!$C$29:$C$33)</c:f>
              <c:numCache>
                <c:formatCode>0.00%</c:formatCode>
                <c:ptCount val="16"/>
                <c:pt idx="0">
                  <c:v>0.99939999999999996</c:v>
                </c:pt>
                <c:pt idx="1">
                  <c:v>0.99278255528255532</c:v>
                </c:pt>
                <c:pt idx="2">
                  <c:v>0.64334672654218861</c:v>
                </c:pt>
                <c:pt idx="3">
                  <c:v>0.39078751857355126</c:v>
                </c:pt>
                <c:pt idx="4">
                  <c:v>0.66874027993779162</c:v>
                </c:pt>
                <c:pt idx="5">
                  <c:v>0.30694120144343029</c:v>
                </c:pt>
                <c:pt idx="6">
                  <c:v>0.67671729766492861</c:v>
                </c:pt>
                <c:pt idx="7">
                  <c:v>0.38654213542772237</c:v>
                </c:pt>
                <c:pt idx="8">
                  <c:v>0.75735294117647056</c:v>
                </c:pt>
                <c:pt idx="9">
                  <c:v>0.80588235294117649</c:v>
                </c:pt>
                <c:pt idx="10">
                  <c:v>0.75735294117647056</c:v>
                </c:pt>
                <c:pt idx="11">
                  <c:v>0.98670000000000002</c:v>
                </c:pt>
                <c:pt idx="12">
                  <c:v>0.99819999999999998</c:v>
                </c:pt>
                <c:pt idx="13">
                  <c:v>0.98503740648379057</c:v>
                </c:pt>
                <c:pt idx="14">
                  <c:v>0.98819561551433388</c:v>
                </c:pt>
                <c:pt idx="15">
                  <c:v>1</c:v>
                </c:pt>
              </c:numCache>
            </c:numRef>
          </c:val>
          <c:extLst>
            <c:ext xmlns:c16="http://schemas.microsoft.com/office/drawing/2014/chart" uri="{C3380CC4-5D6E-409C-BE32-E72D297353CC}">
              <c16:uniqueId val="{00000000-C300-4E69-BE6B-41B881DD82A2}"/>
            </c:ext>
          </c:extLst>
        </c:ser>
        <c:ser>
          <c:idx val="1"/>
          <c:order val="1"/>
          <c:tx>
            <c:strRef>
              <c:f>Dashboard!$B$42</c:f>
              <c:strCache>
                <c:ptCount val="1"/>
                <c:pt idx="0">
                  <c:v>All County Programs</c:v>
                </c:pt>
              </c:strCache>
            </c:strRef>
          </c:tx>
          <c:spPr>
            <a:solidFill>
              <a:schemeClr val="accent1">
                <a:lumMod val="75000"/>
              </a:schemeClr>
            </a:solidFill>
            <a:ln>
              <a:noFill/>
            </a:ln>
            <a:effectLst/>
          </c:spPr>
          <c:invertIfNegative val="0"/>
          <c:cat>
            <c:strRef>
              <c:extLst>
                <c:ext xmlns:c15="http://schemas.microsoft.com/office/drawing/2012/chart" uri="{02D57815-91ED-43cb-92C2-25804820EDAC}">
                  <c15:fullRef>
                    <c15:sqref>Dashboard!$B$16:$B$33</c15:sqref>
                  </c15:fullRef>
                </c:ext>
              </c:extLst>
              <c:f>(Dashboard!$B$16:$B$26,Dashboard!$B$29:$B$33)</c:f>
              <c:strCache>
                <c:ptCount val="16"/>
                <c:pt idx="0">
                  <c:v>Indicator 1 </c:v>
                </c:pt>
                <c:pt idx="1">
                  <c:v>Indicator 2</c:v>
                </c:pt>
                <c:pt idx="2">
                  <c:v>Indicator 3 O1 SS1</c:v>
                </c:pt>
                <c:pt idx="3">
                  <c:v>Indicator 3 O1 SS2    </c:v>
                </c:pt>
                <c:pt idx="4">
                  <c:v>Indicator 3 O2 SS1   </c:v>
                </c:pt>
                <c:pt idx="5">
                  <c:v>Indicator 3 O2 SS2     </c:v>
                </c:pt>
                <c:pt idx="6">
                  <c:v>Indicator 3 O3 SS1    </c:v>
                </c:pt>
                <c:pt idx="7">
                  <c:v>Indicator 3 O3 SS2   </c:v>
                </c:pt>
                <c:pt idx="8">
                  <c:v>Indicator 4A</c:v>
                </c:pt>
                <c:pt idx="9">
                  <c:v>Indicator 4B</c:v>
                </c:pt>
                <c:pt idx="10">
                  <c:v>Indicator 4C </c:v>
                </c:pt>
                <c:pt idx="11">
                  <c:v>Indicator 7</c:v>
                </c:pt>
                <c:pt idx="12">
                  <c:v>Indicator 8A </c:v>
                </c:pt>
                <c:pt idx="13">
                  <c:v>Indicator 8B </c:v>
                </c:pt>
                <c:pt idx="14">
                  <c:v>Indicator 8C </c:v>
                </c:pt>
                <c:pt idx="15">
                  <c:v>Indicator 12</c:v>
                </c:pt>
              </c:strCache>
            </c:strRef>
          </c:cat>
          <c:val>
            <c:numRef>
              <c:extLst>
                <c:ext xmlns:c15="http://schemas.microsoft.com/office/drawing/2012/chart" uri="{02D57815-91ED-43cb-92C2-25804820EDAC}">
                  <c15:fullRef>
                    <c15:sqref>Dashboard!$C$43:$C$60</c15:sqref>
                  </c15:fullRef>
                </c:ext>
              </c:extLst>
              <c:f>(Dashboard!$C$43:$C$53,Dashboard!$C$56:$C$60)</c:f>
              <c:numCache>
                <c:formatCode>0.00%</c:formatCode>
                <c:ptCount val="16"/>
                <c:pt idx="0">
                  <c:v>0.99939999999999996</c:v>
                </c:pt>
                <c:pt idx="1">
                  <c:v>0.99278255528255532</c:v>
                </c:pt>
                <c:pt idx="2">
                  <c:v>0.64334672654218861</c:v>
                </c:pt>
                <c:pt idx="3">
                  <c:v>0.39078751857355126</c:v>
                </c:pt>
                <c:pt idx="4">
                  <c:v>0.66874027993779162</c:v>
                </c:pt>
                <c:pt idx="5">
                  <c:v>0.30694120144343029</c:v>
                </c:pt>
                <c:pt idx="6">
                  <c:v>0.67671729766492861</c:v>
                </c:pt>
                <c:pt idx="7">
                  <c:v>0.38654213542772237</c:v>
                </c:pt>
                <c:pt idx="8">
                  <c:v>0.75735294117647056</c:v>
                </c:pt>
                <c:pt idx="9">
                  <c:v>0.80588235294117649</c:v>
                </c:pt>
                <c:pt idx="10">
                  <c:v>0.75735294117647056</c:v>
                </c:pt>
                <c:pt idx="11">
                  <c:v>0.98670000000000002</c:v>
                </c:pt>
                <c:pt idx="12">
                  <c:v>0.99819999999999998</c:v>
                </c:pt>
                <c:pt idx="13">
                  <c:v>0.98503740648379057</c:v>
                </c:pt>
                <c:pt idx="14">
                  <c:v>0.98819561551433388</c:v>
                </c:pt>
                <c:pt idx="15">
                  <c:v>1</c:v>
                </c:pt>
              </c:numCache>
            </c:numRef>
          </c:val>
          <c:extLst>
            <c:ext xmlns:c16="http://schemas.microsoft.com/office/drawing/2014/chart" uri="{C3380CC4-5D6E-409C-BE32-E72D297353CC}">
              <c16:uniqueId val="{00000002-C300-4E69-BE6B-41B881DD82A2}"/>
            </c:ext>
          </c:extLst>
        </c:ser>
        <c:dLbls>
          <c:showLegendKey val="0"/>
          <c:showVal val="0"/>
          <c:showCatName val="0"/>
          <c:showSerName val="0"/>
          <c:showPercent val="0"/>
          <c:showBubbleSize val="0"/>
        </c:dLbls>
        <c:gapWidth val="142"/>
        <c:overlap val="-33"/>
        <c:axId val="571400096"/>
        <c:axId val="571401408"/>
      </c:barChart>
      <c:catAx>
        <c:axId val="57140009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01408"/>
        <c:crosses val="autoZero"/>
        <c:auto val="1"/>
        <c:lblAlgn val="ctr"/>
        <c:lblOffset val="100"/>
        <c:noMultiLvlLbl val="0"/>
      </c:catAx>
      <c:valAx>
        <c:axId val="571401408"/>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71400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Dashboard!$B$15</c:f>
              <c:strCache>
                <c:ptCount val="1"/>
                <c:pt idx="0">
                  <c:v>All County Programs</c:v>
                </c:pt>
              </c:strCache>
            </c:strRef>
          </c:tx>
          <c:spPr>
            <a:solidFill>
              <a:srgbClr val="003366"/>
            </a:solidFill>
            <a:ln>
              <a:noFill/>
            </a:ln>
            <a:effectLst/>
          </c:spPr>
          <c:invertIfNegative val="0"/>
          <c:cat>
            <c:strRef>
              <c:f>Dashboard!$B$27:$B$28</c:f>
              <c:strCache>
                <c:ptCount val="2"/>
                <c:pt idx="0">
                  <c:v>Indicator 5</c:v>
                </c:pt>
                <c:pt idx="1">
                  <c:v>Indicator 6</c:v>
                </c:pt>
              </c:strCache>
            </c:strRef>
          </c:cat>
          <c:val>
            <c:numRef>
              <c:f>Dashboard!$C$27:$C$28</c:f>
              <c:numCache>
                <c:formatCode>0.00%</c:formatCode>
                <c:ptCount val="2"/>
                <c:pt idx="0">
                  <c:v>1.0126454733235932E-2</c:v>
                </c:pt>
                <c:pt idx="1">
                  <c:v>3.5944537666696107E-2</c:v>
                </c:pt>
              </c:numCache>
            </c:numRef>
          </c:val>
          <c:extLst>
            <c:ext xmlns:c16="http://schemas.microsoft.com/office/drawing/2014/chart" uri="{C3380CC4-5D6E-409C-BE32-E72D297353CC}">
              <c16:uniqueId val="{00000000-AFC3-46F7-9993-C07A82A56F54}"/>
            </c:ext>
          </c:extLst>
        </c:ser>
        <c:ser>
          <c:idx val="1"/>
          <c:order val="1"/>
          <c:tx>
            <c:strRef>
              <c:f>Dashboard!$B$42</c:f>
              <c:strCache>
                <c:ptCount val="1"/>
                <c:pt idx="0">
                  <c:v>All County Programs</c:v>
                </c:pt>
              </c:strCache>
            </c:strRef>
          </c:tx>
          <c:spPr>
            <a:solidFill>
              <a:schemeClr val="accent1">
                <a:lumMod val="75000"/>
              </a:schemeClr>
            </a:solidFill>
            <a:ln>
              <a:noFill/>
            </a:ln>
            <a:effectLst/>
          </c:spPr>
          <c:invertIfNegative val="0"/>
          <c:cat>
            <c:strRef>
              <c:f>Dashboard!$B$27:$B$28</c:f>
              <c:strCache>
                <c:ptCount val="2"/>
                <c:pt idx="0">
                  <c:v>Indicator 5</c:v>
                </c:pt>
                <c:pt idx="1">
                  <c:v>Indicator 6</c:v>
                </c:pt>
              </c:strCache>
            </c:strRef>
          </c:cat>
          <c:val>
            <c:numRef>
              <c:f>Dashboard!$C$54:$C$55</c:f>
              <c:numCache>
                <c:formatCode>0.00%</c:formatCode>
                <c:ptCount val="2"/>
                <c:pt idx="0">
                  <c:v>1.0126454733235932E-2</c:v>
                </c:pt>
                <c:pt idx="1">
                  <c:v>3.5944537666696107E-2</c:v>
                </c:pt>
              </c:numCache>
            </c:numRef>
          </c:val>
          <c:extLst>
            <c:ext xmlns:c16="http://schemas.microsoft.com/office/drawing/2014/chart" uri="{C3380CC4-5D6E-409C-BE32-E72D297353CC}">
              <c16:uniqueId val="{00000002-AFC3-46F7-9993-C07A82A56F54}"/>
            </c:ext>
          </c:extLst>
        </c:ser>
        <c:dLbls>
          <c:showLegendKey val="0"/>
          <c:showVal val="0"/>
          <c:showCatName val="0"/>
          <c:showSerName val="0"/>
          <c:showPercent val="0"/>
          <c:showBubbleSize val="0"/>
        </c:dLbls>
        <c:gapWidth val="100"/>
        <c:overlap val="-24"/>
        <c:axId val="701246440"/>
        <c:axId val="701246768"/>
      </c:barChart>
      <c:catAx>
        <c:axId val="70124644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01246768"/>
        <c:crosses val="autoZero"/>
        <c:auto val="1"/>
        <c:lblAlgn val="ctr"/>
        <c:lblOffset val="100"/>
        <c:noMultiLvlLbl val="0"/>
      </c:catAx>
      <c:valAx>
        <c:axId val="701246768"/>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1246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44546A"/>
                </a:solidFill>
              </a:rPr>
              <a:t>Exit Reasons: County Program Data Compaired to State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Dashboard!$B$68</c:f>
              <c:strCache>
                <c:ptCount val="1"/>
                <c:pt idx="0">
                  <c:v>All County Programs</c:v>
                </c:pt>
              </c:strCache>
            </c:strRef>
          </c:tx>
          <c:spPr>
            <a:solidFill>
              <a:srgbClr val="003366"/>
            </a:solidFill>
            <a:ln>
              <a:noFill/>
            </a:ln>
            <a:effectLst/>
          </c:spPr>
          <c:invertIfNegative val="0"/>
          <c:cat>
            <c:strRef>
              <c:f>Dashboard!$B$69:$B$83</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Dashboard!$D$69:$D$83</c:f>
              <c:numCache>
                <c:formatCode>0.00%</c:formatCode>
                <c:ptCount val="15"/>
                <c:pt idx="0">
                  <c:v>0.38149612062655541</c:v>
                </c:pt>
                <c:pt idx="1">
                  <c:v>3.1766944810423074E-2</c:v>
                </c:pt>
                <c:pt idx="2">
                  <c:v>2.8985507246376812E-2</c:v>
                </c:pt>
                <c:pt idx="3">
                  <c:v>0.13848631239935588</c:v>
                </c:pt>
                <c:pt idx="4">
                  <c:v>0.14419557897818766</c:v>
                </c:pt>
                <c:pt idx="5">
                  <c:v>0.12516469038208169</c:v>
                </c:pt>
                <c:pt idx="6">
                  <c:v>3.2938076416337288E-2</c:v>
                </c:pt>
                <c:pt idx="7">
                  <c:v>1.6835016835016835E-2</c:v>
                </c:pt>
                <c:pt idx="8">
                  <c:v>1.3175230566534915E-3</c:v>
                </c:pt>
                <c:pt idx="9">
                  <c:v>4.1282389108476064E-2</c:v>
                </c:pt>
                <c:pt idx="10">
                  <c:v>1.8738105694627433E-2</c:v>
                </c:pt>
                <c:pt idx="11">
                  <c:v>3.7183428487776317E-2</c:v>
                </c:pt>
                <c:pt idx="12">
                  <c:v>0</c:v>
                </c:pt>
                <c:pt idx="13">
                  <c:v>0</c:v>
                </c:pt>
                <c:pt idx="14">
                  <c:v>1.6103059581320451E-3</c:v>
                </c:pt>
              </c:numCache>
            </c:numRef>
          </c:val>
          <c:extLst>
            <c:ext xmlns:c16="http://schemas.microsoft.com/office/drawing/2014/chart" uri="{C3380CC4-5D6E-409C-BE32-E72D297353CC}">
              <c16:uniqueId val="{00000000-02CB-4DA9-89CF-5F27ABF82302}"/>
            </c:ext>
          </c:extLst>
        </c:ser>
        <c:ser>
          <c:idx val="1"/>
          <c:order val="1"/>
          <c:tx>
            <c:v>State Percentage</c:v>
          </c:tx>
          <c:spPr>
            <a:solidFill>
              <a:schemeClr val="bg1">
                <a:lumMod val="65000"/>
              </a:schemeClr>
            </a:solidFill>
            <a:ln>
              <a:noFill/>
            </a:ln>
            <a:effectLst/>
          </c:spPr>
          <c:invertIfNegative val="0"/>
          <c:cat>
            <c:strRef>
              <c:f>Dashboard!$B$69:$B$83</c:f>
              <c:strCache>
                <c:ptCount val="15"/>
                <c:pt idx="0">
                  <c:v>Exit Reason 1</c:v>
                </c:pt>
                <c:pt idx="1">
                  <c:v>Exit Reason 2</c:v>
                </c:pt>
                <c:pt idx="2">
                  <c:v>Exit Reason 3</c:v>
                </c:pt>
                <c:pt idx="3">
                  <c:v>Exit Reason 4</c:v>
                </c:pt>
                <c:pt idx="4">
                  <c:v>Exit Reason 5</c:v>
                </c:pt>
                <c:pt idx="5">
                  <c:v>Exit Reason 6</c:v>
                </c:pt>
                <c:pt idx="6">
                  <c:v>Exit Reason 7</c:v>
                </c:pt>
                <c:pt idx="7">
                  <c:v>Exit Reason 8</c:v>
                </c:pt>
                <c:pt idx="8">
                  <c:v>Exit Reason 9</c:v>
                </c:pt>
                <c:pt idx="9">
                  <c:v>Exit Reason 10</c:v>
                </c:pt>
                <c:pt idx="10">
                  <c:v>Exit Reason 11</c:v>
                </c:pt>
                <c:pt idx="11">
                  <c:v>Exit Reason 12</c:v>
                </c:pt>
                <c:pt idx="12">
                  <c:v>Exit Reason 13</c:v>
                </c:pt>
                <c:pt idx="13">
                  <c:v>Exit Reason 14</c:v>
                </c:pt>
                <c:pt idx="14">
                  <c:v>Exit Reason 15</c:v>
                </c:pt>
              </c:strCache>
            </c:strRef>
          </c:cat>
          <c:val>
            <c:numRef>
              <c:f>Dashboard!$E$69:$E$83</c:f>
              <c:numCache>
                <c:formatCode>0.00%</c:formatCode>
                <c:ptCount val="15"/>
                <c:pt idx="0">
                  <c:v>0.38149612062655541</c:v>
                </c:pt>
                <c:pt idx="1">
                  <c:v>3.1766944810423074E-2</c:v>
                </c:pt>
                <c:pt idx="2">
                  <c:v>2.8985507246376812E-2</c:v>
                </c:pt>
                <c:pt idx="3">
                  <c:v>0.13848631239935588</c:v>
                </c:pt>
                <c:pt idx="4">
                  <c:v>0.14419557897818766</c:v>
                </c:pt>
                <c:pt idx="5">
                  <c:v>0.12516469038208169</c:v>
                </c:pt>
                <c:pt idx="6">
                  <c:v>3.2938076416337288E-2</c:v>
                </c:pt>
                <c:pt idx="7">
                  <c:v>1.6835016835016835E-2</c:v>
                </c:pt>
                <c:pt idx="8">
                  <c:v>1.3175230566534915E-3</c:v>
                </c:pt>
                <c:pt idx="9">
                  <c:v>4.1282389108476064E-2</c:v>
                </c:pt>
                <c:pt idx="10">
                  <c:v>1.8738105694627433E-2</c:v>
                </c:pt>
                <c:pt idx="11">
                  <c:v>3.7183428487776317E-2</c:v>
                </c:pt>
                <c:pt idx="12">
                  <c:v>0</c:v>
                </c:pt>
                <c:pt idx="13">
                  <c:v>0</c:v>
                </c:pt>
                <c:pt idx="14">
                  <c:v>1.6103059581320451E-3</c:v>
                </c:pt>
              </c:numCache>
            </c:numRef>
          </c:val>
          <c:extLst>
            <c:ext xmlns:c16="http://schemas.microsoft.com/office/drawing/2014/chart" uri="{C3380CC4-5D6E-409C-BE32-E72D297353CC}">
              <c16:uniqueId val="{00000002-02CB-4DA9-89CF-5F27ABF82302}"/>
            </c:ext>
          </c:extLst>
        </c:ser>
        <c:dLbls>
          <c:showLegendKey val="0"/>
          <c:showVal val="0"/>
          <c:showCatName val="0"/>
          <c:showSerName val="0"/>
          <c:showPercent val="0"/>
          <c:showBubbleSize val="0"/>
        </c:dLbls>
        <c:gapWidth val="100"/>
        <c:overlap val="-39"/>
        <c:axId val="188404472"/>
        <c:axId val="188402832"/>
      </c:barChart>
      <c:catAx>
        <c:axId val="1884044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8402832"/>
        <c:crosses val="autoZero"/>
        <c:auto val="1"/>
        <c:lblAlgn val="ctr"/>
        <c:lblOffset val="100"/>
        <c:noMultiLvlLbl val="0"/>
      </c:catAx>
      <c:valAx>
        <c:axId val="188402832"/>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8404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163305</xdr:colOff>
      <xdr:row>2</xdr:row>
      <xdr:rowOff>122698</xdr:rowOff>
    </xdr:from>
    <xdr:to>
      <xdr:col>19</xdr:col>
      <xdr:colOff>504263</xdr:colOff>
      <xdr:row>32</xdr:row>
      <xdr:rowOff>170777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56030</xdr:colOff>
      <xdr:row>2</xdr:row>
      <xdr:rowOff>150586</xdr:rowOff>
    </xdr:from>
    <xdr:to>
      <xdr:col>24</xdr:col>
      <xdr:colOff>541655</xdr:colOff>
      <xdr:row>32</xdr:row>
      <xdr:rowOff>134076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152399</xdr:colOff>
      <xdr:row>35</xdr:row>
      <xdr:rowOff>94161</xdr:rowOff>
    </xdr:from>
    <xdr:to>
      <xdr:col>19</xdr:col>
      <xdr:colOff>493059</xdr:colOff>
      <xdr:row>63</xdr:row>
      <xdr:rowOff>11205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78442</xdr:colOff>
      <xdr:row>35</xdr:row>
      <xdr:rowOff>97790</xdr:rowOff>
    </xdr:from>
    <xdr:to>
      <xdr:col>24</xdr:col>
      <xdr:colOff>521169</xdr:colOff>
      <xdr:row>62</xdr:row>
      <xdr:rowOff>168910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174171</xdr:colOff>
      <xdr:row>63</xdr:row>
      <xdr:rowOff>54430</xdr:rowOff>
    </xdr:from>
    <xdr:to>
      <xdr:col>24</xdr:col>
      <xdr:colOff>489857</xdr:colOff>
      <xdr:row>94</xdr:row>
      <xdr:rowOff>54429</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AAA0-9FB0-4755-AACF-D3F83A6FDFD9}">
  <sheetPr>
    <tabColor theme="0" tint="-0.249977111117893"/>
  </sheetPr>
  <dimension ref="A1:L13"/>
  <sheetViews>
    <sheetView showGridLines="0" tabSelected="1" zoomScaleNormal="100" workbookViewId="0">
      <selection activeCell="L15" sqref="L15"/>
    </sheetView>
  </sheetViews>
  <sheetFormatPr defaultRowHeight="14.4" x14ac:dyDescent="0.3"/>
  <cols>
    <col min="1" max="1" width="12.88671875" style="41" customWidth="1"/>
    <col min="2" max="2" width="4" style="41" customWidth="1"/>
    <col min="3" max="16384" width="8.88671875" style="41"/>
  </cols>
  <sheetData>
    <row r="1" spans="1:12" ht="25.8" x14ac:dyDescent="0.5">
      <c r="A1" s="53" t="s">
        <v>148</v>
      </c>
    </row>
    <row r="3" spans="1:12" ht="15.6" x14ac:dyDescent="0.3">
      <c r="A3" s="54" t="s">
        <v>170</v>
      </c>
    </row>
    <row r="4" spans="1:12" x14ac:dyDescent="0.3">
      <c r="C4" s="102" t="s">
        <v>149</v>
      </c>
      <c r="D4" s="102"/>
      <c r="E4" s="102"/>
      <c r="F4" s="102"/>
      <c r="G4" s="102"/>
      <c r="H4" s="102"/>
      <c r="I4" s="102"/>
      <c r="J4" s="102"/>
      <c r="K4" s="102"/>
      <c r="L4" s="102"/>
    </row>
    <row r="5" spans="1:12" x14ac:dyDescent="0.3">
      <c r="C5" s="102"/>
      <c r="D5" s="102"/>
      <c r="E5" s="102"/>
      <c r="F5" s="102"/>
      <c r="G5" s="102"/>
      <c r="H5" s="102"/>
      <c r="I5" s="102"/>
      <c r="J5" s="102"/>
      <c r="K5" s="102"/>
      <c r="L5" s="102"/>
    </row>
    <row r="6" spans="1:12" ht="28.8" customHeight="1" x14ac:dyDescent="0.3">
      <c r="A6" s="103" t="s">
        <v>171</v>
      </c>
      <c r="B6" s="103"/>
      <c r="C6" s="103"/>
    </row>
    <row r="7" spans="1:12" x14ac:dyDescent="0.3">
      <c r="C7" s="55" t="s">
        <v>172</v>
      </c>
    </row>
    <row r="8" spans="1:12" x14ac:dyDescent="0.3">
      <c r="C8" s="55" t="s">
        <v>173</v>
      </c>
    </row>
    <row r="9" spans="1:12" x14ac:dyDescent="0.3">
      <c r="C9" s="55" t="s">
        <v>174</v>
      </c>
    </row>
    <row r="10" spans="1:12" x14ac:dyDescent="0.3">
      <c r="C10" s="55" t="s">
        <v>176</v>
      </c>
    </row>
    <row r="11" spans="1:12" x14ac:dyDescent="0.3">
      <c r="C11" s="55" t="s">
        <v>175</v>
      </c>
    </row>
    <row r="13" spans="1:12" x14ac:dyDescent="0.3">
      <c r="C13" s="55"/>
    </row>
  </sheetData>
  <mergeCells count="2">
    <mergeCell ref="C4:L5"/>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B1:T104"/>
  <sheetViews>
    <sheetView showGridLines="0" zoomScale="64" zoomScaleNormal="70" workbookViewId="0">
      <selection activeCell="B2" sqref="B2:E11"/>
    </sheetView>
  </sheetViews>
  <sheetFormatPr defaultRowHeight="14.4" x14ac:dyDescent="0.3"/>
  <cols>
    <col min="1" max="1" width="2.77734375" customWidth="1"/>
    <col min="2" max="2" width="22.77734375" customWidth="1"/>
    <col min="3" max="3" width="25.109375" bestFit="1" customWidth="1"/>
    <col min="4" max="4" width="22.6640625" customWidth="1"/>
    <col min="5" max="5" width="23.5546875" customWidth="1"/>
    <col min="6" max="6" width="18.33203125" bestFit="1" customWidth="1"/>
    <col min="7" max="7" width="18" bestFit="1" customWidth="1"/>
    <col min="9" max="9" width="8.88671875" customWidth="1"/>
    <col min="12" max="12" width="18.33203125" bestFit="1" customWidth="1"/>
  </cols>
  <sheetData>
    <row r="1" spans="2:20" ht="13.8" customHeight="1" thickBot="1" x14ac:dyDescent="0.35"/>
    <row r="2" spans="2:20" ht="14.4" customHeight="1" x14ac:dyDescent="0.3">
      <c r="B2" s="104" t="s">
        <v>150</v>
      </c>
      <c r="C2" s="105"/>
      <c r="D2" s="105"/>
      <c r="E2" s="106"/>
    </row>
    <row r="3" spans="2:20" ht="14.4" customHeight="1" x14ac:dyDescent="0.3">
      <c r="B3" s="107" t="s">
        <v>72</v>
      </c>
      <c r="C3" s="108"/>
      <c r="D3" s="108"/>
      <c r="E3" s="109"/>
    </row>
    <row r="4" spans="2:20" ht="14.4" customHeight="1" x14ac:dyDescent="0.3">
      <c r="B4" s="107" t="s">
        <v>72</v>
      </c>
      <c r="C4" s="108"/>
      <c r="D4" s="108"/>
      <c r="E4" s="109"/>
    </row>
    <row r="5" spans="2:20" ht="14.4" customHeight="1" x14ac:dyDescent="0.3">
      <c r="B5" s="107" t="s">
        <v>72</v>
      </c>
      <c r="C5" s="108"/>
      <c r="D5" s="108"/>
      <c r="E5" s="109"/>
    </row>
    <row r="6" spans="2:20" ht="14.4" customHeight="1" x14ac:dyDescent="0.3">
      <c r="B6" s="107" t="s">
        <v>72</v>
      </c>
      <c r="C6" s="108"/>
      <c r="D6" s="108"/>
      <c r="E6" s="109"/>
    </row>
    <row r="7" spans="2:20" ht="14.4" customHeight="1" x14ac:dyDescent="0.3">
      <c r="B7" s="107" t="s">
        <v>72</v>
      </c>
      <c r="C7" s="108"/>
      <c r="D7" s="108"/>
      <c r="E7" s="109"/>
    </row>
    <row r="8" spans="2:20" ht="14.4" customHeight="1" x14ac:dyDescent="0.3">
      <c r="B8" s="107" t="s">
        <v>72</v>
      </c>
      <c r="C8" s="108"/>
      <c r="D8" s="108"/>
      <c r="E8" s="109"/>
    </row>
    <row r="9" spans="2:20" ht="14.4" customHeight="1" x14ac:dyDescent="0.3">
      <c r="B9" s="107" t="s">
        <v>72</v>
      </c>
      <c r="C9" s="108"/>
      <c r="D9" s="108"/>
      <c r="E9" s="109"/>
    </row>
    <row r="10" spans="2:20" ht="14.4" customHeight="1" x14ac:dyDescent="0.3">
      <c r="B10" s="107" t="s">
        <v>72</v>
      </c>
      <c r="C10" s="108"/>
      <c r="D10" s="108"/>
      <c r="E10" s="109"/>
    </row>
    <row r="11" spans="2:20" ht="14.4" customHeight="1" thickBot="1" x14ac:dyDescent="0.35">
      <c r="B11" s="110" t="s">
        <v>72</v>
      </c>
      <c r="C11" s="111"/>
      <c r="D11" s="111"/>
      <c r="E11" s="112"/>
    </row>
    <row r="12" spans="2:20" ht="14.4" customHeight="1" thickBot="1" x14ac:dyDescent="0.35">
      <c r="B12" s="1"/>
      <c r="C12" s="1"/>
      <c r="D12" s="1"/>
      <c r="E12" s="1"/>
    </row>
    <row r="13" spans="2:20" ht="14.4" customHeight="1" x14ac:dyDescent="0.3">
      <c r="B13" s="113" t="s">
        <v>147</v>
      </c>
      <c r="C13" s="114"/>
      <c r="D13" s="114"/>
      <c r="E13" s="115"/>
    </row>
    <row r="14" spans="2:20" ht="14.4" customHeight="1" thickBot="1" x14ac:dyDescent="0.35">
      <c r="B14" s="116"/>
      <c r="C14" s="117"/>
      <c r="D14" s="117"/>
      <c r="E14" s="118"/>
      <c r="F14" s="10"/>
      <c r="G14" s="10"/>
    </row>
    <row r="15" spans="2:20" ht="16.2" thickBot="1" x14ac:dyDescent="0.35">
      <c r="B15" s="61" t="s">
        <v>145</v>
      </c>
      <c r="C15" s="62" t="s">
        <v>73</v>
      </c>
      <c r="D15" s="62" t="s">
        <v>74</v>
      </c>
      <c r="E15" s="63" t="s">
        <v>75</v>
      </c>
      <c r="F15" s="14"/>
      <c r="G15" s="14"/>
    </row>
    <row r="16" spans="2:20" ht="15.6" x14ac:dyDescent="0.3">
      <c r="B16" s="33" t="s">
        <v>76</v>
      </c>
      <c r="C16" s="34">
        <f>VLOOKUP($B$15,'23-24 Indicator Data'!$A$1:$S$74,2,FALSE)</f>
        <v>0.99939999999999996</v>
      </c>
      <c r="D16" s="34">
        <v>1</v>
      </c>
      <c r="E16" s="40">
        <v>0.99939999999999996</v>
      </c>
      <c r="F16" s="11"/>
      <c r="G16" s="11"/>
      <c r="H16" s="9"/>
      <c r="I16" s="9"/>
      <c r="J16" s="9"/>
      <c r="K16" s="9"/>
      <c r="L16" s="9"/>
      <c r="M16" s="9"/>
      <c r="N16" s="9"/>
      <c r="O16" s="9"/>
      <c r="P16" s="9"/>
      <c r="Q16" s="9"/>
      <c r="R16" s="9"/>
      <c r="S16" s="9"/>
      <c r="T16" s="9"/>
    </row>
    <row r="17" spans="2:7" ht="15.6" x14ac:dyDescent="0.3">
      <c r="B17" s="35" t="s">
        <v>77</v>
      </c>
      <c r="C17" s="34">
        <f>VLOOKUP($B$15,'23-24 Indicator Data'!$A$1:$S$74,3,FALSE)</f>
        <v>0.99278255528255532</v>
      </c>
      <c r="D17" s="34">
        <v>0.99</v>
      </c>
      <c r="E17" s="36">
        <v>0.99278255528255532</v>
      </c>
      <c r="F17" s="12"/>
      <c r="G17" s="5"/>
    </row>
    <row r="18" spans="2:7" ht="15.6" x14ac:dyDescent="0.3">
      <c r="B18" s="35" t="s">
        <v>78</v>
      </c>
      <c r="C18" s="34">
        <f>VLOOKUP($B$15,'23-24 Indicator Data'!$A$1:$S$74,4,FALSE)</f>
        <v>0.64334672654218861</v>
      </c>
      <c r="D18" s="34">
        <v>0.5827</v>
      </c>
      <c r="E18" s="26">
        <v>0.64334672654218861</v>
      </c>
      <c r="F18" s="12"/>
      <c r="G18" s="13"/>
    </row>
    <row r="19" spans="2:7" ht="15.6" x14ac:dyDescent="0.3">
      <c r="B19" s="35" t="s">
        <v>79</v>
      </c>
      <c r="C19" s="34">
        <f>VLOOKUP($B$15,'23-24 Indicator Data'!$A$1:$S$74,5,FALSE)</f>
        <v>0.39078751857355126</v>
      </c>
      <c r="D19" s="34">
        <v>0.40789999999999998</v>
      </c>
      <c r="E19" s="26">
        <v>0.39078751857355126</v>
      </c>
      <c r="F19" s="2"/>
      <c r="G19" s="4"/>
    </row>
    <row r="20" spans="2:7" ht="15.6" x14ac:dyDescent="0.3">
      <c r="B20" s="35" t="s">
        <v>80</v>
      </c>
      <c r="C20" s="34">
        <f>VLOOKUP($B$15,'23-24 Indicator Data'!$A$1:$S$74,6,FALSE)</f>
        <v>0.66874027993779162</v>
      </c>
      <c r="D20" s="34">
        <v>0.62990000000000002</v>
      </c>
      <c r="E20" s="26">
        <v>0.66874027993779162</v>
      </c>
      <c r="F20" s="2"/>
      <c r="G20" s="4"/>
    </row>
    <row r="21" spans="2:7" ht="15.6" x14ac:dyDescent="0.3">
      <c r="B21" s="35" t="s">
        <v>81</v>
      </c>
      <c r="C21" s="34">
        <f>VLOOKUP($B$15,'23-24 Indicator Data'!$A$1:$S$74,7,FALSE)</f>
        <v>0.30694120144343029</v>
      </c>
      <c r="D21" s="34">
        <v>0.30009999999999998</v>
      </c>
      <c r="E21" s="26">
        <v>0.30694120144343029</v>
      </c>
      <c r="F21" s="2"/>
      <c r="G21" s="4"/>
    </row>
    <row r="22" spans="2:7" ht="15.6" x14ac:dyDescent="0.3">
      <c r="B22" s="35" t="s">
        <v>82</v>
      </c>
      <c r="C22" s="34">
        <f>VLOOKUP($B$15,'23-24 Indicator Data'!$A$1:$S$74,8,FALSE)</f>
        <v>0.67671729766492861</v>
      </c>
      <c r="D22" s="34">
        <v>0.64029999999999998</v>
      </c>
      <c r="E22" s="26">
        <v>0.67671729766492861</v>
      </c>
      <c r="F22" s="2"/>
      <c r="G22" s="4"/>
    </row>
    <row r="23" spans="2:7" ht="15.6" x14ac:dyDescent="0.3">
      <c r="B23" s="35" t="s">
        <v>83</v>
      </c>
      <c r="C23" s="34">
        <f>VLOOKUP($B$15,'23-24 Indicator Data'!$A$1:$S$74,9,FALSE)</f>
        <v>0.38654213542772237</v>
      </c>
      <c r="D23" s="34">
        <v>0.43130000000000002</v>
      </c>
      <c r="E23" s="26">
        <v>0.38654213542772237</v>
      </c>
      <c r="F23" s="2"/>
      <c r="G23" s="4"/>
    </row>
    <row r="24" spans="2:7" ht="15.6" x14ac:dyDescent="0.3">
      <c r="B24" s="35" t="s">
        <v>84</v>
      </c>
      <c r="C24" s="34">
        <f>VLOOKUP($B$15,'23-24 Indicator Data'!$A$1:$S$74,10,FALSE)</f>
        <v>0.75735294117647056</v>
      </c>
      <c r="D24" s="34">
        <v>0.79530000000000001</v>
      </c>
      <c r="E24" s="36">
        <v>0.75735294117647056</v>
      </c>
      <c r="F24" s="2"/>
      <c r="G24" s="4"/>
    </row>
    <row r="25" spans="2:7" ht="15.6" x14ac:dyDescent="0.3">
      <c r="B25" s="35" t="s">
        <v>85</v>
      </c>
      <c r="C25" s="34">
        <f>VLOOKUP($B$15,'23-24 Indicator Data'!$A$1:$S$74,11,FALSE)</f>
        <v>0.80588235294117649</v>
      </c>
      <c r="D25" s="34">
        <v>0.85</v>
      </c>
      <c r="E25" s="36">
        <v>0.80588235294117649</v>
      </c>
      <c r="F25" s="2"/>
      <c r="G25" s="4"/>
    </row>
    <row r="26" spans="2:7" ht="15.6" x14ac:dyDescent="0.3">
      <c r="B26" s="35" t="s">
        <v>86</v>
      </c>
      <c r="C26" s="34">
        <f>VLOOKUP($B$15,'23-24 Indicator Data'!$A$1:$S$74,12,FALSE)</f>
        <v>0.75735294117647056</v>
      </c>
      <c r="D26" s="34">
        <v>0.82909999999999995</v>
      </c>
      <c r="E26" s="36">
        <v>0.75735294117647056</v>
      </c>
      <c r="F26" s="2"/>
      <c r="G26" s="4"/>
    </row>
    <row r="27" spans="2:7" ht="15.6" x14ac:dyDescent="0.3">
      <c r="B27" s="35" t="s">
        <v>87</v>
      </c>
      <c r="C27" s="34">
        <f>VLOOKUP($B$15,'23-24 Indicator Data'!$A$1:$S$74,13,FALSE)</f>
        <v>1.0126454733235932E-2</v>
      </c>
      <c r="D27" s="34">
        <v>1.0800000000000001E-2</v>
      </c>
      <c r="E27" s="36">
        <v>1.0126454733235932E-2</v>
      </c>
      <c r="F27" s="2"/>
      <c r="G27" s="4"/>
    </row>
    <row r="28" spans="2:7" ht="15.6" x14ac:dyDescent="0.3">
      <c r="B28" s="35" t="s">
        <v>88</v>
      </c>
      <c r="C28" s="34">
        <f>VLOOKUP($B$15,'23-24 Indicator Data'!$A$1:$S$74,14,FALSE)</f>
        <v>3.5944537666696107E-2</v>
      </c>
      <c r="D28" s="34">
        <v>3.0300000000000001E-2</v>
      </c>
      <c r="E28" s="36">
        <v>3.5944537666696107E-2</v>
      </c>
      <c r="F28" s="2"/>
      <c r="G28" s="4"/>
    </row>
    <row r="29" spans="2:7" ht="15.6" x14ac:dyDescent="0.3">
      <c r="B29" s="35" t="s">
        <v>89</v>
      </c>
      <c r="C29" s="34">
        <f>VLOOKUP($B$15,'23-24 Indicator Data'!$A$1:$S$74,15,FALSE)</f>
        <v>0.98670000000000002</v>
      </c>
      <c r="D29" s="34">
        <v>1</v>
      </c>
      <c r="E29" s="36">
        <v>0.98670000000000002</v>
      </c>
      <c r="F29" s="2"/>
      <c r="G29" s="4"/>
    </row>
    <row r="30" spans="2:7" ht="15.6" x14ac:dyDescent="0.3">
      <c r="B30" s="35" t="s">
        <v>90</v>
      </c>
      <c r="C30" s="34">
        <f>VLOOKUP($B$15,'23-24 Indicator Data'!$A$1:$S$74,16,FALSE)</f>
        <v>0.99819999999999998</v>
      </c>
      <c r="D30" s="34">
        <v>1</v>
      </c>
      <c r="E30" s="36">
        <v>0.99819999999999998</v>
      </c>
      <c r="F30" s="2"/>
      <c r="G30" s="3"/>
    </row>
    <row r="31" spans="2:7" ht="15.6" x14ac:dyDescent="0.3">
      <c r="B31" s="58" t="s">
        <v>91</v>
      </c>
      <c r="C31" s="59">
        <f>VLOOKUP($B$15,'23-24 Indicator Data'!$A$1:$S$74,17,FALSE)</f>
        <v>0.98503740648379057</v>
      </c>
      <c r="D31" s="59">
        <v>1</v>
      </c>
      <c r="E31" s="60">
        <v>0.98503740648379057</v>
      </c>
      <c r="F31" s="2"/>
      <c r="G31" s="3"/>
    </row>
    <row r="32" spans="2:7" ht="15.6" x14ac:dyDescent="0.3">
      <c r="B32" s="35" t="s">
        <v>92</v>
      </c>
      <c r="C32" s="34">
        <f>VLOOKUP($B$15,'23-24 Indicator Data'!$A$1:$S$74,18,FALSE)</f>
        <v>0.98819561551433388</v>
      </c>
      <c r="D32" s="34">
        <v>1</v>
      </c>
      <c r="E32" s="36">
        <v>0.98819561551433388</v>
      </c>
      <c r="F32" s="2"/>
      <c r="G32" s="3"/>
    </row>
    <row r="33" spans="2:7" ht="16.2" thickBot="1" x14ac:dyDescent="0.35">
      <c r="B33" s="37" t="s">
        <v>169</v>
      </c>
      <c r="C33" s="29">
        <f>VLOOKUP($B$15,'23-24 Indicator Data'!$A$1:$S$74,19,FALSE)</f>
        <v>1</v>
      </c>
      <c r="D33" s="29">
        <v>1</v>
      </c>
      <c r="E33" s="39">
        <v>1</v>
      </c>
      <c r="F33" s="2"/>
      <c r="G33" s="3"/>
    </row>
    <row r="34" spans="2:7" x14ac:dyDescent="0.3">
      <c r="B34" s="8"/>
      <c r="C34" s="5"/>
      <c r="D34" s="8"/>
      <c r="E34" s="8"/>
    </row>
    <row r="35" spans="2:7" x14ac:dyDescent="0.3">
      <c r="B35" s="7"/>
      <c r="C35" s="7"/>
      <c r="D35" s="7"/>
      <c r="E35" s="7"/>
    </row>
    <row r="36" spans="2:7" x14ac:dyDescent="0.3">
      <c r="B36" s="7"/>
      <c r="C36" s="7"/>
      <c r="D36" s="7"/>
      <c r="E36" s="7"/>
    </row>
    <row r="37" spans="2:7" x14ac:dyDescent="0.3">
      <c r="B37" s="7"/>
      <c r="C37" s="7"/>
      <c r="D37" s="7"/>
      <c r="E37" s="7"/>
    </row>
    <row r="38" spans="2:7" x14ac:dyDescent="0.3">
      <c r="B38" s="7"/>
      <c r="C38" s="7"/>
      <c r="D38" s="7"/>
      <c r="E38" s="7"/>
    </row>
    <row r="39" spans="2:7" ht="15" thickBot="1" x14ac:dyDescent="0.35">
      <c r="B39" s="7"/>
      <c r="C39" s="7"/>
      <c r="D39" s="7"/>
      <c r="E39" s="7"/>
    </row>
    <row r="40" spans="2:7" x14ac:dyDescent="0.3">
      <c r="B40" s="113" t="s">
        <v>146</v>
      </c>
      <c r="C40" s="114"/>
      <c r="D40" s="114"/>
      <c r="E40" s="115"/>
    </row>
    <row r="41" spans="2:7" ht="15" thickBot="1" x14ac:dyDescent="0.35">
      <c r="B41" s="116"/>
      <c r="C41" s="117"/>
      <c r="D41" s="117"/>
      <c r="E41" s="118"/>
    </row>
    <row r="42" spans="2:7" ht="16.2" thickBot="1" x14ac:dyDescent="0.35">
      <c r="B42" s="61" t="s">
        <v>145</v>
      </c>
      <c r="C42" s="62" t="s">
        <v>73</v>
      </c>
      <c r="D42" s="62" t="s">
        <v>74</v>
      </c>
      <c r="E42" s="63" t="s">
        <v>75</v>
      </c>
    </row>
    <row r="43" spans="2:7" ht="15.6" x14ac:dyDescent="0.3">
      <c r="B43" s="33" t="s">
        <v>76</v>
      </c>
      <c r="C43" s="23">
        <f>VLOOKUP($B$42,'23-24 Indicator Data'!$A$1:$S$74,2,FALSE)</f>
        <v>0.99939999999999996</v>
      </c>
      <c r="D43" s="34">
        <v>1</v>
      </c>
      <c r="E43" s="26">
        <v>0.99939999999999996</v>
      </c>
    </row>
    <row r="44" spans="2:7" ht="15.6" x14ac:dyDescent="0.3">
      <c r="B44" s="35" t="s">
        <v>77</v>
      </c>
      <c r="C44" s="23">
        <f>VLOOKUP($B$42,'23-24 Indicator Data'!$A$1:$S$74,3,FALSE)</f>
        <v>0.99278255528255532</v>
      </c>
      <c r="D44" s="34">
        <v>0.99</v>
      </c>
      <c r="E44" s="36">
        <v>0.99278255528255532</v>
      </c>
    </row>
    <row r="45" spans="2:7" ht="15.6" x14ac:dyDescent="0.3">
      <c r="B45" s="35" t="s">
        <v>78</v>
      </c>
      <c r="C45" s="23">
        <f>VLOOKUP($B$42,'23-24 Indicator Data'!$A$1:$S$74,4,FALSE)</f>
        <v>0.64334672654218861</v>
      </c>
      <c r="D45" s="34">
        <v>0.5827</v>
      </c>
      <c r="E45" s="26">
        <v>0.64334672654218861</v>
      </c>
    </row>
    <row r="46" spans="2:7" ht="15.6" x14ac:dyDescent="0.3">
      <c r="B46" s="35" t="s">
        <v>79</v>
      </c>
      <c r="C46" s="23">
        <f>VLOOKUP($B$42,'23-24 Indicator Data'!$A$1:$S$74,5,FALSE)</f>
        <v>0.39078751857355126</v>
      </c>
      <c r="D46" s="34">
        <v>0.40789999999999998</v>
      </c>
      <c r="E46" s="26">
        <v>0.39078751857355126</v>
      </c>
    </row>
    <row r="47" spans="2:7" ht="15.6" x14ac:dyDescent="0.3">
      <c r="B47" s="35" t="s">
        <v>80</v>
      </c>
      <c r="C47" s="23">
        <f>VLOOKUP($B$42,'23-24 Indicator Data'!$A$1:$S$74,6,FALSE)</f>
        <v>0.66874027993779162</v>
      </c>
      <c r="D47" s="34">
        <v>0.62990000000000002</v>
      </c>
      <c r="E47" s="26">
        <v>0.66874027993779162</v>
      </c>
    </row>
    <row r="48" spans="2:7" ht="15.6" x14ac:dyDescent="0.3">
      <c r="B48" s="35" t="s">
        <v>81</v>
      </c>
      <c r="C48" s="23">
        <f>VLOOKUP($B$42,'23-24 Indicator Data'!$A$1:$S$74,7,FALSE)</f>
        <v>0.30694120144343029</v>
      </c>
      <c r="D48" s="34">
        <v>0.30009999999999998</v>
      </c>
      <c r="E48" s="26">
        <v>0.30694120144343029</v>
      </c>
    </row>
    <row r="49" spans="2:5" ht="15.6" x14ac:dyDescent="0.3">
      <c r="B49" s="35" t="s">
        <v>82</v>
      </c>
      <c r="C49" s="23">
        <f>VLOOKUP($B$42,'23-24 Indicator Data'!$A$1:$S$74,8,FALSE)</f>
        <v>0.67671729766492861</v>
      </c>
      <c r="D49" s="34">
        <v>0.64029999999999998</v>
      </c>
      <c r="E49" s="26">
        <v>0.67671729766492861</v>
      </c>
    </row>
    <row r="50" spans="2:5" ht="15.6" x14ac:dyDescent="0.3">
      <c r="B50" s="35" t="s">
        <v>83</v>
      </c>
      <c r="C50" s="23">
        <f>VLOOKUP($B$42,'23-24 Indicator Data'!$A$1:$S$74,9,FALSE)</f>
        <v>0.38654213542772237</v>
      </c>
      <c r="D50" s="34">
        <v>0.43130000000000002</v>
      </c>
      <c r="E50" s="26">
        <v>0.38654213542772237</v>
      </c>
    </row>
    <row r="51" spans="2:5" ht="15.6" x14ac:dyDescent="0.3">
      <c r="B51" s="35" t="s">
        <v>84</v>
      </c>
      <c r="C51" s="23">
        <f>VLOOKUP($B$42,'23-24 Indicator Data'!$A$1:$S$74,10,FALSE)</f>
        <v>0.75735294117647056</v>
      </c>
      <c r="D51" s="34">
        <v>0.79530000000000001</v>
      </c>
      <c r="E51" s="36">
        <v>0.75735294117647056</v>
      </c>
    </row>
    <row r="52" spans="2:5" ht="15.6" x14ac:dyDescent="0.3">
      <c r="B52" s="35" t="s">
        <v>85</v>
      </c>
      <c r="C52" s="23">
        <f>VLOOKUP($B$42,'23-24 Indicator Data'!$A$1:$S$74,11,FALSE)</f>
        <v>0.80588235294117649</v>
      </c>
      <c r="D52" s="34">
        <v>0.85</v>
      </c>
      <c r="E52" s="36">
        <v>0.80588235294117649</v>
      </c>
    </row>
    <row r="53" spans="2:5" ht="15.6" x14ac:dyDescent="0.3">
      <c r="B53" s="35" t="s">
        <v>86</v>
      </c>
      <c r="C53" s="23">
        <f>VLOOKUP($B$42,'23-24 Indicator Data'!$A$1:$S$74,12,FALSE)</f>
        <v>0.75735294117647056</v>
      </c>
      <c r="D53" s="34">
        <v>0.82909999999999995</v>
      </c>
      <c r="E53" s="36">
        <v>0.75735294117647056</v>
      </c>
    </row>
    <row r="54" spans="2:5" ht="15.6" x14ac:dyDescent="0.3">
      <c r="B54" s="35" t="s">
        <v>87</v>
      </c>
      <c r="C54" s="23">
        <f>VLOOKUP($B$42,'23-24 Indicator Data'!$A$1:$S$74,13,FALSE)</f>
        <v>1.0126454733235932E-2</v>
      </c>
      <c r="D54" s="34">
        <v>1.0800000000000001E-2</v>
      </c>
      <c r="E54" s="36">
        <v>1.0126454733235932E-2</v>
      </c>
    </row>
    <row r="55" spans="2:5" ht="15.6" x14ac:dyDescent="0.3">
      <c r="B55" s="35" t="s">
        <v>88</v>
      </c>
      <c r="C55" s="23">
        <f>VLOOKUP($B$42,'23-24 Indicator Data'!$A$1:$S$74,14,FALSE)</f>
        <v>3.5944537666696107E-2</v>
      </c>
      <c r="D55" s="34">
        <v>3.0300000000000001E-2</v>
      </c>
      <c r="E55" s="36">
        <v>3.5944537666696107E-2</v>
      </c>
    </row>
    <row r="56" spans="2:5" ht="15.6" x14ac:dyDescent="0.3">
      <c r="B56" s="35" t="s">
        <v>89</v>
      </c>
      <c r="C56" s="23">
        <f>VLOOKUP($B$42,'23-24 Indicator Data'!$A$1:$S$74,15,FALSE)</f>
        <v>0.98670000000000002</v>
      </c>
      <c r="D56" s="34">
        <v>1</v>
      </c>
      <c r="E56" s="36">
        <v>0.98670000000000002</v>
      </c>
    </row>
    <row r="57" spans="2:5" ht="15.6" x14ac:dyDescent="0.3">
      <c r="B57" s="35" t="s">
        <v>90</v>
      </c>
      <c r="C57" s="64">
        <f>VLOOKUP($B$42,'23-24 Indicator Data'!$A$1:$S$74,16,FALSE)</f>
        <v>0.99819999999999998</v>
      </c>
      <c r="D57" s="59">
        <v>1</v>
      </c>
      <c r="E57" s="60">
        <v>0.99819999999999998</v>
      </c>
    </row>
    <row r="58" spans="2:5" ht="15.6" x14ac:dyDescent="0.3">
      <c r="B58" s="58" t="s">
        <v>91</v>
      </c>
      <c r="C58" s="34">
        <f>VLOOKUP($B$42,'23-24 Indicator Data'!$A$1:$S$74,17,FALSE)</f>
        <v>0.98503740648379057</v>
      </c>
      <c r="D58" s="34">
        <v>1</v>
      </c>
      <c r="E58" s="36">
        <v>0.98503740648379057</v>
      </c>
    </row>
    <row r="59" spans="2:5" ht="15.6" x14ac:dyDescent="0.3">
      <c r="B59" s="35" t="s">
        <v>92</v>
      </c>
      <c r="C59" s="34">
        <f>VLOOKUP($B$42,'23-24 Indicator Data'!$A$1:$S$74,18,FALSE)</f>
        <v>0.98819561551433388</v>
      </c>
      <c r="D59" s="34">
        <v>1</v>
      </c>
      <c r="E59" s="36">
        <v>0.98819561551433388</v>
      </c>
    </row>
    <row r="60" spans="2:5" ht="16.2" thickBot="1" x14ac:dyDescent="0.35">
      <c r="B60" s="37" t="s">
        <v>169</v>
      </c>
      <c r="C60" s="29">
        <f>VLOOKUP($B$42,'23-24 Indicator Data'!$A$1:$S$74,19,FALSE)</f>
        <v>1</v>
      </c>
      <c r="D60" s="29">
        <v>1</v>
      </c>
      <c r="E60" s="39">
        <v>1</v>
      </c>
    </row>
    <row r="61" spans="2:5" x14ac:dyDescent="0.3">
      <c r="B61" s="7"/>
      <c r="C61" s="7"/>
      <c r="D61" s="7"/>
      <c r="E61" s="7"/>
    </row>
    <row r="62" spans="2:5" x14ac:dyDescent="0.3">
      <c r="B62" s="7"/>
      <c r="C62" s="7"/>
      <c r="D62" s="7"/>
      <c r="E62" s="7"/>
    </row>
    <row r="63" spans="2:5" x14ac:dyDescent="0.3">
      <c r="B63" s="7"/>
      <c r="C63" s="7"/>
      <c r="D63" s="7"/>
      <c r="E63" s="7"/>
    </row>
    <row r="64" spans="2:5" x14ac:dyDescent="0.3">
      <c r="B64" s="7"/>
      <c r="C64" s="7"/>
      <c r="D64" s="7"/>
      <c r="E64" s="7"/>
    </row>
    <row r="65" spans="2:5" ht="14.4" customHeight="1" thickBot="1" x14ac:dyDescent="0.35">
      <c r="B65" s="7"/>
      <c r="C65" s="7"/>
      <c r="D65" s="7"/>
      <c r="E65" s="7"/>
    </row>
    <row r="66" spans="2:5" x14ac:dyDescent="0.3">
      <c r="B66" s="113" t="s">
        <v>143</v>
      </c>
      <c r="C66" s="114"/>
      <c r="D66" s="114"/>
      <c r="E66" s="115"/>
    </row>
    <row r="67" spans="2:5" ht="15" thickBot="1" x14ac:dyDescent="0.35">
      <c r="B67" s="116"/>
      <c r="C67" s="117"/>
      <c r="D67" s="117"/>
      <c r="E67" s="118"/>
    </row>
    <row r="68" spans="2:5" ht="16.2" thickBot="1" x14ac:dyDescent="0.35">
      <c r="B68" s="18" t="s">
        <v>145</v>
      </c>
      <c r="C68" s="19" t="s">
        <v>109</v>
      </c>
      <c r="D68" s="19" t="s">
        <v>110</v>
      </c>
      <c r="E68" s="20" t="s">
        <v>111</v>
      </c>
    </row>
    <row r="69" spans="2:5" ht="15.6" x14ac:dyDescent="0.3">
      <c r="B69" s="21" t="s">
        <v>112</v>
      </c>
      <c r="C69" s="22">
        <f>VLOOKUP($B$68,'23-24 Exit Reason Data'!$A$2:$Q$74,2,FALSE)</f>
        <v>2606</v>
      </c>
      <c r="D69" s="23">
        <f>C69/$C$84</f>
        <v>0.38149612062655541</v>
      </c>
      <c r="E69" s="24">
        <v>0.38149612062655541</v>
      </c>
    </row>
    <row r="70" spans="2:5" ht="15.6" x14ac:dyDescent="0.3">
      <c r="B70" s="25" t="s">
        <v>113</v>
      </c>
      <c r="C70" s="22">
        <f>VLOOKUP($B$68,'23-24 Exit Reason Data'!$A$2:$Q$74,3,FALSE)</f>
        <v>217</v>
      </c>
      <c r="D70" s="23">
        <f t="shared" ref="D70:D83" si="0">C70/$C$84</f>
        <v>3.1766944810423074E-2</v>
      </c>
      <c r="E70" s="26">
        <v>3.1766944810423074E-2</v>
      </c>
    </row>
    <row r="71" spans="2:5" ht="15.6" x14ac:dyDescent="0.3">
      <c r="B71" s="25" t="s">
        <v>114</v>
      </c>
      <c r="C71" s="22">
        <f>VLOOKUP($B$68,'23-24 Exit Reason Data'!$A$2:$Q$74,4,FALSE)</f>
        <v>198</v>
      </c>
      <c r="D71" s="23">
        <f t="shared" si="0"/>
        <v>2.8985507246376812E-2</v>
      </c>
      <c r="E71" s="26">
        <v>2.8985507246376812E-2</v>
      </c>
    </row>
    <row r="72" spans="2:5" ht="15.6" x14ac:dyDescent="0.3">
      <c r="B72" s="25" t="s">
        <v>115</v>
      </c>
      <c r="C72" s="22">
        <f>VLOOKUP($B$68,'23-24 Exit Reason Data'!$A$2:$Q$74,5,FALSE)</f>
        <v>946</v>
      </c>
      <c r="D72" s="23">
        <f t="shared" si="0"/>
        <v>0.13848631239935588</v>
      </c>
      <c r="E72" s="26">
        <v>0.13848631239935588</v>
      </c>
    </row>
    <row r="73" spans="2:5" ht="15.6" x14ac:dyDescent="0.3">
      <c r="B73" s="25" t="s">
        <v>116</v>
      </c>
      <c r="C73" s="22">
        <f>VLOOKUP($B$68,'23-24 Exit Reason Data'!$A$2:$Q$74,6,FALSE)</f>
        <v>985</v>
      </c>
      <c r="D73" s="23">
        <f t="shared" si="0"/>
        <v>0.14419557897818766</v>
      </c>
      <c r="E73" s="26">
        <v>0.14419557897818766</v>
      </c>
    </row>
    <row r="74" spans="2:5" ht="15.6" x14ac:dyDescent="0.3">
      <c r="B74" s="25" t="s">
        <v>117</v>
      </c>
      <c r="C74" s="22">
        <f>VLOOKUP($B$68,'23-24 Exit Reason Data'!$A$2:$Q$74,7,FALSE)</f>
        <v>855</v>
      </c>
      <c r="D74" s="23">
        <f t="shared" si="0"/>
        <v>0.12516469038208169</v>
      </c>
      <c r="E74" s="26">
        <v>0.12516469038208169</v>
      </c>
    </row>
    <row r="75" spans="2:5" ht="15.6" x14ac:dyDescent="0.3">
      <c r="B75" s="25" t="s">
        <v>118</v>
      </c>
      <c r="C75" s="22">
        <f>VLOOKUP($B$68,'23-24 Exit Reason Data'!$A$2:$Q$74,8,FALSE)</f>
        <v>225</v>
      </c>
      <c r="D75" s="23">
        <f t="shared" si="0"/>
        <v>3.2938076416337288E-2</v>
      </c>
      <c r="E75" s="26">
        <v>3.2938076416337288E-2</v>
      </c>
    </row>
    <row r="76" spans="2:5" ht="15.6" x14ac:dyDescent="0.3">
      <c r="B76" s="25" t="s">
        <v>119</v>
      </c>
      <c r="C76" s="22">
        <f>VLOOKUP($B$68,'23-24 Exit Reason Data'!$A$2:$Q$74,9,FALSE)</f>
        <v>115</v>
      </c>
      <c r="D76" s="23">
        <f t="shared" si="0"/>
        <v>1.6835016835016835E-2</v>
      </c>
      <c r="E76" s="26">
        <v>1.6835016835016835E-2</v>
      </c>
    </row>
    <row r="77" spans="2:5" ht="15.6" x14ac:dyDescent="0.3">
      <c r="B77" s="25" t="s">
        <v>120</v>
      </c>
      <c r="C77" s="22">
        <f>VLOOKUP($B$68,'23-24 Exit Reason Data'!$A$2:$Q$74,10,FALSE)</f>
        <v>9</v>
      </c>
      <c r="D77" s="23">
        <f>C77/$C$84</f>
        <v>1.3175230566534915E-3</v>
      </c>
      <c r="E77" s="26">
        <v>1.3175230566534915E-3</v>
      </c>
    </row>
    <row r="78" spans="2:5" ht="15.6" x14ac:dyDescent="0.3">
      <c r="B78" s="25" t="s">
        <v>121</v>
      </c>
      <c r="C78" s="22">
        <f>VLOOKUP($B$68,'23-24 Exit Reason Data'!$A$2:$Q$74,11,FALSE)</f>
        <v>282</v>
      </c>
      <c r="D78" s="23">
        <f t="shared" si="0"/>
        <v>4.1282389108476064E-2</v>
      </c>
      <c r="E78" s="26">
        <v>4.1282389108476064E-2</v>
      </c>
    </row>
    <row r="79" spans="2:5" ht="15.6" x14ac:dyDescent="0.3">
      <c r="B79" s="25" t="s">
        <v>122</v>
      </c>
      <c r="C79" s="22">
        <f>VLOOKUP($B$68,'23-24 Exit Reason Data'!$A$2:$Q$74,12,FALSE)</f>
        <v>128</v>
      </c>
      <c r="D79" s="23">
        <f t="shared" si="0"/>
        <v>1.8738105694627433E-2</v>
      </c>
      <c r="E79" s="26">
        <v>1.8738105694627433E-2</v>
      </c>
    </row>
    <row r="80" spans="2:5" ht="15.6" x14ac:dyDescent="0.3">
      <c r="B80" s="25" t="s">
        <v>123</v>
      </c>
      <c r="C80" s="22">
        <f>VLOOKUP($B$68,'23-24 Exit Reason Data'!$A$2:$Q$74,13,FALSE)</f>
        <v>254</v>
      </c>
      <c r="D80" s="23">
        <f t="shared" si="0"/>
        <v>3.7183428487776317E-2</v>
      </c>
      <c r="E80" s="26">
        <v>3.7183428487776317E-2</v>
      </c>
    </row>
    <row r="81" spans="2:5" ht="15.6" x14ac:dyDescent="0.3">
      <c r="B81" s="25" t="s">
        <v>124</v>
      </c>
      <c r="C81" s="22">
        <f>VLOOKUP($B$68,'23-24 Exit Reason Data'!$A$2:$Q$74,14,FALSE)</f>
        <v>0</v>
      </c>
      <c r="D81" s="23">
        <f t="shared" si="0"/>
        <v>0</v>
      </c>
      <c r="E81" s="26">
        <v>0</v>
      </c>
    </row>
    <row r="82" spans="2:5" ht="15.6" x14ac:dyDescent="0.3">
      <c r="B82" s="25" t="s">
        <v>125</v>
      </c>
      <c r="C82" s="22">
        <f>VLOOKUP($B$68,'23-24 Exit Reason Data'!$A$2:$Q$74,15,FALSE)</f>
        <v>0</v>
      </c>
      <c r="D82" s="23">
        <f t="shared" si="0"/>
        <v>0</v>
      </c>
      <c r="E82" s="26">
        <v>0</v>
      </c>
    </row>
    <row r="83" spans="2:5" ht="16.2" thickBot="1" x14ac:dyDescent="0.35">
      <c r="B83" s="27" t="s">
        <v>126</v>
      </c>
      <c r="C83" s="28">
        <f>VLOOKUP($B$68,'23-24 Exit Reason Data'!$A$2:$Q$74,16,FALSE)</f>
        <v>11</v>
      </c>
      <c r="D83" s="29">
        <f t="shared" si="0"/>
        <v>1.6103059581320451E-3</v>
      </c>
      <c r="E83" s="30">
        <v>1.6103059581320451E-3</v>
      </c>
    </row>
    <row r="84" spans="2:5" ht="16.2" thickBot="1" x14ac:dyDescent="0.35">
      <c r="B84" s="31" t="s">
        <v>127</v>
      </c>
      <c r="C84" s="32">
        <f>SUM(C69:C83)</f>
        <v>6831</v>
      </c>
      <c r="D84" s="38">
        <v>1</v>
      </c>
      <c r="E84" s="65">
        <v>1</v>
      </c>
    </row>
    <row r="102" spans="4:18" x14ac:dyDescent="0.3">
      <c r="F102" s="6"/>
      <c r="G102" s="6"/>
      <c r="H102" s="6"/>
      <c r="I102" s="6"/>
      <c r="J102" s="6"/>
      <c r="K102" s="6"/>
      <c r="L102" s="6"/>
      <c r="M102" s="6"/>
      <c r="N102" s="6"/>
      <c r="O102" s="6"/>
      <c r="P102" s="6"/>
      <c r="Q102" s="6"/>
      <c r="R102" s="6"/>
    </row>
    <row r="104" spans="4:18" x14ac:dyDescent="0.3">
      <c r="D104" s="6"/>
      <c r="E104" s="6"/>
    </row>
  </sheetData>
  <mergeCells count="4">
    <mergeCell ref="B2:E11"/>
    <mergeCell ref="B13:E14"/>
    <mergeCell ref="B40:E41"/>
    <mergeCell ref="B66:E67"/>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'23-24 Exit Reason Data'!$A$2:$A$74</xm:f>
          </x14:formula1>
          <xm:sqref>B68</xm:sqref>
        </x14:dataValidation>
        <x14:dataValidation type="list" allowBlank="1" showInputMessage="1" showErrorMessage="1" xr:uid="{00000000-0002-0000-0000-000000000000}">
          <x14:formula1>
            <xm:f>'23-24 Indicator Data'!$A$2:$A$74</xm:f>
          </x14:formula1>
          <xm:sqref>B15 B42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4"/>
  <sheetViews>
    <sheetView showGridLines="0" zoomScale="73" workbookViewId="0"/>
  </sheetViews>
  <sheetFormatPr defaultColWidth="15.6640625" defaultRowHeight="14.4" x14ac:dyDescent="0.3"/>
  <cols>
    <col min="1" max="1" width="15.6640625" style="52"/>
    <col min="2" max="16384" width="15.6640625" style="41"/>
  </cols>
  <sheetData>
    <row r="1" spans="1:20" s="57" customFormat="1" ht="181.2" customHeight="1" x14ac:dyDescent="0.3">
      <c r="A1" s="83" t="s">
        <v>151</v>
      </c>
      <c r="B1" s="84" t="s">
        <v>167</v>
      </c>
      <c r="C1" s="85" t="s">
        <v>166</v>
      </c>
      <c r="D1" s="86" t="s">
        <v>152</v>
      </c>
      <c r="E1" s="86" t="s">
        <v>168</v>
      </c>
      <c r="F1" s="87" t="s">
        <v>153</v>
      </c>
      <c r="G1" s="87" t="s">
        <v>154</v>
      </c>
      <c r="H1" s="88" t="s">
        <v>155</v>
      </c>
      <c r="I1" s="88" t="s">
        <v>156</v>
      </c>
      <c r="J1" s="85" t="s">
        <v>165</v>
      </c>
      <c r="K1" s="85" t="s">
        <v>164</v>
      </c>
      <c r="L1" s="85" t="s">
        <v>163</v>
      </c>
      <c r="M1" s="85" t="s">
        <v>157</v>
      </c>
      <c r="N1" s="89" t="s">
        <v>162</v>
      </c>
      <c r="O1" s="90" t="s">
        <v>158</v>
      </c>
      <c r="P1" s="91" t="s">
        <v>161</v>
      </c>
      <c r="Q1" s="90" t="s">
        <v>160</v>
      </c>
      <c r="R1" s="90" t="s">
        <v>159</v>
      </c>
      <c r="S1" s="92" t="s">
        <v>179</v>
      </c>
      <c r="T1" s="56"/>
    </row>
    <row r="2" spans="1:20" x14ac:dyDescent="0.3">
      <c r="A2" s="93" t="s">
        <v>145</v>
      </c>
      <c r="B2" s="66">
        <v>0.99939999999999996</v>
      </c>
      <c r="C2" s="67">
        <v>0.99278255528255532</v>
      </c>
      <c r="D2" s="66">
        <v>0.64334672654218861</v>
      </c>
      <c r="E2" s="66">
        <v>0.39078751857355126</v>
      </c>
      <c r="F2" s="66">
        <v>0.66874027993779162</v>
      </c>
      <c r="G2" s="66">
        <v>0.30694120144343029</v>
      </c>
      <c r="H2" s="66">
        <v>0.67671729766492861</v>
      </c>
      <c r="I2" s="66">
        <v>0.38654213542772237</v>
      </c>
      <c r="J2" s="67">
        <v>0.75735294117647056</v>
      </c>
      <c r="K2" s="67">
        <v>0.80588235294117649</v>
      </c>
      <c r="L2" s="67">
        <v>0.75735294117647056</v>
      </c>
      <c r="M2" s="67">
        <v>1.0126454733235932E-2</v>
      </c>
      <c r="N2" s="67">
        <v>3.5944537666696107E-2</v>
      </c>
      <c r="O2" s="67">
        <v>0.98670000000000002</v>
      </c>
      <c r="P2" s="67">
        <v>0.99819999999999998</v>
      </c>
      <c r="Q2" s="67">
        <v>0.98503740648379057</v>
      </c>
      <c r="R2" s="67">
        <v>0.98819561551433388</v>
      </c>
      <c r="S2" s="94">
        <v>1</v>
      </c>
    </row>
    <row r="3" spans="1:20" x14ac:dyDescent="0.3">
      <c r="A3" s="95" t="s">
        <v>0</v>
      </c>
      <c r="B3" s="68">
        <v>1</v>
      </c>
      <c r="C3" s="69">
        <v>1</v>
      </c>
      <c r="D3" s="69">
        <v>0.58333333333333337</v>
      </c>
      <c r="E3" s="69">
        <v>0.46153846153846156</v>
      </c>
      <c r="F3" s="69">
        <v>0.54545454545454541</v>
      </c>
      <c r="G3" s="69">
        <v>0.38461538461538464</v>
      </c>
      <c r="H3" s="69">
        <v>0.45454545454545453</v>
      </c>
      <c r="I3" s="69">
        <v>0.38461538461538464</v>
      </c>
      <c r="J3" s="69">
        <v>1</v>
      </c>
      <c r="K3" s="69">
        <v>1</v>
      </c>
      <c r="L3" s="69">
        <v>1</v>
      </c>
      <c r="M3" s="69">
        <v>2.4793388429752067E-2</v>
      </c>
      <c r="N3" s="69">
        <v>4.8387096774193547E-2</v>
      </c>
      <c r="O3" s="68">
        <v>1</v>
      </c>
      <c r="P3" s="68">
        <v>1</v>
      </c>
      <c r="Q3" s="68">
        <v>1</v>
      </c>
      <c r="R3" s="68">
        <v>1</v>
      </c>
      <c r="S3" s="96" t="s">
        <v>178</v>
      </c>
      <c r="T3" s="51"/>
    </row>
    <row r="4" spans="1:20" x14ac:dyDescent="0.3">
      <c r="A4" s="95" t="s">
        <v>1</v>
      </c>
      <c r="B4" s="68">
        <v>1</v>
      </c>
      <c r="C4" s="69">
        <v>0.91666666669999997</v>
      </c>
      <c r="D4" s="69">
        <v>0.5</v>
      </c>
      <c r="E4" s="69">
        <v>0.5</v>
      </c>
      <c r="F4" s="69">
        <v>0.5</v>
      </c>
      <c r="G4" s="69">
        <v>0.5</v>
      </c>
      <c r="H4" s="69">
        <v>1</v>
      </c>
      <c r="I4" s="69">
        <v>0.75</v>
      </c>
      <c r="J4" s="70" t="s">
        <v>178</v>
      </c>
      <c r="K4" s="70" t="s">
        <v>178</v>
      </c>
      <c r="L4" s="70" t="s">
        <v>178</v>
      </c>
      <c r="M4" s="70" t="s">
        <v>178</v>
      </c>
      <c r="N4" s="69">
        <v>2.5104602510460251E-2</v>
      </c>
      <c r="O4" s="68">
        <v>1</v>
      </c>
      <c r="P4" s="68">
        <v>1</v>
      </c>
      <c r="Q4" s="68">
        <v>0.66666666669999997</v>
      </c>
      <c r="R4" s="68">
        <v>1</v>
      </c>
      <c r="S4" s="96" t="s">
        <v>178</v>
      </c>
    </row>
    <row r="5" spans="1:20" x14ac:dyDescent="0.3">
      <c r="A5" s="95" t="s">
        <v>2</v>
      </c>
      <c r="B5" s="68">
        <v>1</v>
      </c>
      <c r="C5" s="69">
        <v>1</v>
      </c>
      <c r="D5" s="69">
        <v>0.63636363636363635</v>
      </c>
      <c r="E5" s="69">
        <v>0.42307692307692307</v>
      </c>
      <c r="F5" s="69">
        <v>0.76</v>
      </c>
      <c r="G5" s="69">
        <v>0.26923076923076922</v>
      </c>
      <c r="H5" s="69">
        <v>0.70833333333333337</v>
      </c>
      <c r="I5" s="69">
        <v>0.46153846153846156</v>
      </c>
      <c r="J5" s="69">
        <v>1</v>
      </c>
      <c r="K5" s="69">
        <v>1</v>
      </c>
      <c r="L5" s="69">
        <v>1</v>
      </c>
      <c r="M5" s="69">
        <v>2.9279279279279279E-2</v>
      </c>
      <c r="N5" s="69">
        <v>4.3763676148796497E-2</v>
      </c>
      <c r="O5" s="68">
        <v>1</v>
      </c>
      <c r="P5" s="68">
        <v>1</v>
      </c>
      <c r="Q5" s="68">
        <v>1</v>
      </c>
      <c r="R5" s="68">
        <v>1</v>
      </c>
      <c r="S5" s="96" t="s">
        <v>178</v>
      </c>
    </row>
    <row r="6" spans="1:20" x14ac:dyDescent="0.3">
      <c r="A6" s="95" t="s">
        <v>3</v>
      </c>
      <c r="B6" s="68">
        <v>1</v>
      </c>
      <c r="C6" s="69">
        <v>1</v>
      </c>
      <c r="D6" s="69">
        <v>0.66666666666666663</v>
      </c>
      <c r="E6" s="69">
        <v>0.66666666666666663</v>
      </c>
      <c r="F6" s="69">
        <v>0.83333333333333337</v>
      </c>
      <c r="G6" s="69">
        <v>0.66666666666666663</v>
      </c>
      <c r="H6" s="69">
        <v>0.8</v>
      </c>
      <c r="I6" s="69">
        <v>0.66666666666666663</v>
      </c>
      <c r="J6" s="70" t="s">
        <v>178</v>
      </c>
      <c r="K6" s="70" t="s">
        <v>178</v>
      </c>
      <c r="L6" s="70" t="s">
        <v>178</v>
      </c>
      <c r="M6" s="69">
        <v>8.771929824561403E-3</v>
      </c>
      <c r="N6" s="69">
        <v>1.9607843137254902E-2</v>
      </c>
      <c r="O6" s="68">
        <v>1</v>
      </c>
      <c r="P6" s="68">
        <v>1</v>
      </c>
      <c r="Q6" s="68">
        <v>1</v>
      </c>
      <c r="R6" s="68">
        <v>1</v>
      </c>
      <c r="S6" s="96" t="s">
        <v>178</v>
      </c>
    </row>
    <row r="7" spans="1:20" x14ac:dyDescent="0.3">
      <c r="A7" s="95" t="s">
        <v>4</v>
      </c>
      <c r="B7" s="68">
        <v>1</v>
      </c>
      <c r="C7" s="69">
        <v>0.99649122800000001</v>
      </c>
      <c r="D7" s="69">
        <v>0.66666666666666663</v>
      </c>
      <c r="E7" s="69">
        <v>0.35960591133004927</v>
      </c>
      <c r="F7" s="69">
        <v>0.70558375634517767</v>
      </c>
      <c r="G7" s="69">
        <v>0.26600985221674878</v>
      </c>
      <c r="H7" s="69">
        <v>0.73499999999999999</v>
      </c>
      <c r="I7" s="69">
        <v>0.33497536945812806</v>
      </c>
      <c r="J7" s="69">
        <v>0.79166666666666663</v>
      </c>
      <c r="K7" s="69">
        <v>0.79166666666666663</v>
      </c>
      <c r="L7" s="69">
        <v>0.75</v>
      </c>
      <c r="M7" s="69">
        <v>9.9933377748167886E-3</v>
      </c>
      <c r="N7" s="69">
        <v>3.1635031635031632E-2</v>
      </c>
      <c r="O7" s="68">
        <v>1</v>
      </c>
      <c r="P7" s="68">
        <v>0.97727272730000003</v>
      </c>
      <c r="Q7" s="68">
        <v>0.96666666670000001</v>
      </c>
      <c r="R7" s="68">
        <v>1</v>
      </c>
      <c r="S7" s="96" t="s">
        <v>178</v>
      </c>
    </row>
    <row r="8" spans="1:20" x14ac:dyDescent="0.3">
      <c r="A8" s="95" t="s">
        <v>5</v>
      </c>
      <c r="B8" s="68">
        <v>1</v>
      </c>
      <c r="C8" s="69">
        <v>1</v>
      </c>
      <c r="D8" s="69">
        <v>0.83333333333333337</v>
      </c>
      <c r="E8" s="69">
        <v>0.55555555555555558</v>
      </c>
      <c r="F8" s="69">
        <v>0.88888888888888884</v>
      </c>
      <c r="G8" s="69">
        <v>0.55555555555555558</v>
      </c>
      <c r="H8" s="69">
        <v>1</v>
      </c>
      <c r="I8" s="69">
        <v>0.66666666666666663</v>
      </c>
      <c r="J8" s="69">
        <v>1</v>
      </c>
      <c r="K8" s="69">
        <v>0.66666666666666663</v>
      </c>
      <c r="L8" s="69">
        <v>1</v>
      </c>
      <c r="M8" s="69">
        <v>8.0000000000000002E-3</v>
      </c>
      <c r="N8" s="69">
        <v>3.5989717223650387E-2</v>
      </c>
      <c r="O8" s="68">
        <v>1</v>
      </c>
      <c r="P8" s="70" t="s">
        <v>178</v>
      </c>
      <c r="Q8" s="70" t="s">
        <v>178</v>
      </c>
      <c r="R8" s="70" t="s">
        <v>178</v>
      </c>
      <c r="S8" s="96" t="s">
        <v>178</v>
      </c>
    </row>
    <row r="9" spans="1:20" x14ac:dyDescent="0.3">
      <c r="A9" s="95" t="s">
        <v>6</v>
      </c>
      <c r="B9" s="68">
        <v>1</v>
      </c>
      <c r="C9" s="69">
        <v>1</v>
      </c>
      <c r="D9" s="69">
        <v>0.66666666666666663</v>
      </c>
      <c r="E9" s="69">
        <v>0.7</v>
      </c>
      <c r="F9" s="69">
        <v>0.4</v>
      </c>
      <c r="G9" s="69">
        <v>0.5</v>
      </c>
      <c r="H9" s="69">
        <v>0.66666666666666663</v>
      </c>
      <c r="I9" s="69">
        <v>0.6</v>
      </c>
      <c r="J9" s="69">
        <v>1</v>
      </c>
      <c r="K9" s="69">
        <v>0.5</v>
      </c>
      <c r="L9" s="69">
        <v>0.5</v>
      </c>
      <c r="M9" s="69">
        <v>4.2553191489361701E-2</v>
      </c>
      <c r="N9" s="69">
        <v>4.807692307692308E-2</v>
      </c>
      <c r="O9" s="68">
        <v>1</v>
      </c>
      <c r="P9" s="68">
        <v>1</v>
      </c>
      <c r="Q9" s="68">
        <v>1</v>
      </c>
      <c r="R9" s="68">
        <v>1</v>
      </c>
      <c r="S9" s="96" t="s">
        <v>178</v>
      </c>
    </row>
    <row r="10" spans="1:20" x14ac:dyDescent="0.3">
      <c r="A10" s="95" t="s">
        <v>7</v>
      </c>
      <c r="B10" s="68">
        <v>1</v>
      </c>
      <c r="C10" s="69">
        <v>1</v>
      </c>
      <c r="D10" s="69">
        <v>0.74285714285714288</v>
      </c>
      <c r="E10" s="69">
        <v>0.22857142857142856</v>
      </c>
      <c r="F10" s="69">
        <v>0.68571428571428572</v>
      </c>
      <c r="G10" s="69">
        <v>0.11428571428571428</v>
      </c>
      <c r="H10" s="69">
        <v>0.90625</v>
      </c>
      <c r="I10" s="69">
        <v>0.45714285714285713</v>
      </c>
      <c r="J10" s="69">
        <v>0.8</v>
      </c>
      <c r="K10" s="69">
        <v>0.8</v>
      </c>
      <c r="L10" s="69">
        <v>0.8</v>
      </c>
      <c r="M10" s="69">
        <v>8.8105726872246704E-3</v>
      </c>
      <c r="N10" s="69">
        <v>3.3333333333333333E-2</v>
      </c>
      <c r="O10" s="68">
        <v>1</v>
      </c>
      <c r="P10" s="68">
        <v>1</v>
      </c>
      <c r="Q10" s="68">
        <v>1</v>
      </c>
      <c r="R10" s="68">
        <v>1</v>
      </c>
      <c r="S10" s="96" t="s">
        <v>178</v>
      </c>
    </row>
    <row r="11" spans="1:20" x14ac:dyDescent="0.3">
      <c r="A11" s="95" t="s">
        <v>8</v>
      </c>
      <c r="B11" s="68">
        <v>1</v>
      </c>
      <c r="C11" s="69">
        <v>1</v>
      </c>
      <c r="D11" s="69">
        <v>0.63793103448275867</v>
      </c>
      <c r="E11" s="69">
        <v>0.37704918032786883</v>
      </c>
      <c r="F11" s="69">
        <v>0.7</v>
      </c>
      <c r="G11" s="69">
        <v>0.32786885245901637</v>
      </c>
      <c r="H11" s="69">
        <v>0.67796610169491522</v>
      </c>
      <c r="I11" s="69">
        <v>0.49180327868852458</v>
      </c>
      <c r="J11" s="69">
        <v>0.72727272727272729</v>
      </c>
      <c r="K11" s="69">
        <v>0.81818181818181823</v>
      </c>
      <c r="L11" s="69">
        <v>0.90909090909090906</v>
      </c>
      <c r="M11" s="69">
        <v>9.2879256965944269E-3</v>
      </c>
      <c r="N11" s="69">
        <v>4.2189854344550477E-2</v>
      </c>
      <c r="O11" s="68">
        <v>1</v>
      </c>
      <c r="P11" s="68">
        <v>1</v>
      </c>
      <c r="Q11" s="68">
        <v>1</v>
      </c>
      <c r="R11" s="68">
        <v>0.91666666669999997</v>
      </c>
      <c r="S11" s="96" t="s">
        <v>178</v>
      </c>
    </row>
    <row r="12" spans="1:20" x14ac:dyDescent="0.3">
      <c r="A12" s="95" t="s">
        <v>9</v>
      </c>
      <c r="B12" s="68">
        <v>1</v>
      </c>
      <c r="C12" s="69">
        <v>1</v>
      </c>
      <c r="D12" s="69">
        <v>0.6</v>
      </c>
      <c r="E12" s="69">
        <v>0.6</v>
      </c>
      <c r="F12" s="69">
        <v>0.68</v>
      </c>
      <c r="G12" s="69">
        <v>0.44</v>
      </c>
      <c r="H12" s="69">
        <v>0.54166666666666663</v>
      </c>
      <c r="I12" s="69">
        <v>0.4</v>
      </c>
      <c r="J12" s="69">
        <v>1</v>
      </c>
      <c r="K12" s="69">
        <v>1</v>
      </c>
      <c r="L12" s="69">
        <v>1</v>
      </c>
      <c r="M12" s="69">
        <v>6.993006993006993E-3</v>
      </c>
      <c r="N12" s="69">
        <v>1.6298020954598369E-2</v>
      </c>
      <c r="O12" s="68">
        <v>1</v>
      </c>
      <c r="P12" s="68">
        <v>1</v>
      </c>
      <c r="Q12" s="68">
        <v>1</v>
      </c>
      <c r="R12" s="68">
        <v>1</v>
      </c>
      <c r="S12" s="96" t="s">
        <v>178</v>
      </c>
    </row>
    <row r="13" spans="1:20" x14ac:dyDescent="0.3">
      <c r="A13" s="95" t="s">
        <v>10</v>
      </c>
      <c r="B13" s="68">
        <v>1</v>
      </c>
      <c r="C13" s="69">
        <v>1</v>
      </c>
      <c r="D13" s="69">
        <v>0.46875</v>
      </c>
      <c r="E13" s="69">
        <v>0.18181818181818182</v>
      </c>
      <c r="F13" s="69">
        <v>0.5625</v>
      </c>
      <c r="G13" s="69">
        <v>0.12121212121212122</v>
      </c>
      <c r="H13" s="69">
        <v>0.5625</v>
      </c>
      <c r="I13" s="69">
        <v>0.27272727272727271</v>
      </c>
      <c r="J13" s="69">
        <v>0.91666666666666663</v>
      </c>
      <c r="K13" s="69">
        <v>1</v>
      </c>
      <c r="L13" s="69">
        <v>1</v>
      </c>
      <c r="M13" s="69">
        <v>8.8652482269503553E-3</v>
      </c>
      <c r="N13" s="69">
        <v>2.8719126938541069E-2</v>
      </c>
      <c r="O13" s="68">
        <v>1</v>
      </c>
      <c r="P13" s="68">
        <v>1</v>
      </c>
      <c r="Q13" s="68">
        <v>1</v>
      </c>
      <c r="R13" s="68">
        <v>1</v>
      </c>
      <c r="S13" s="96" t="s">
        <v>178</v>
      </c>
    </row>
    <row r="14" spans="1:20" x14ac:dyDescent="0.3">
      <c r="A14" s="95" t="s">
        <v>11</v>
      </c>
      <c r="B14" s="68">
        <v>1</v>
      </c>
      <c r="C14" s="69">
        <v>1</v>
      </c>
      <c r="D14" s="69">
        <v>0.7</v>
      </c>
      <c r="E14" s="69">
        <v>0.45454545454545453</v>
      </c>
      <c r="F14" s="69">
        <v>0.81818181818181823</v>
      </c>
      <c r="G14" s="69">
        <v>0.27272727272727271</v>
      </c>
      <c r="H14" s="69">
        <v>0.375</v>
      </c>
      <c r="I14" s="69">
        <v>0.45454545454545453</v>
      </c>
      <c r="J14" s="69">
        <v>0.5</v>
      </c>
      <c r="K14" s="69">
        <v>0.5</v>
      </c>
      <c r="L14" s="69">
        <v>1</v>
      </c>
      <c r="M14" s="69">
        <v>6.2500000000000003E-3</v>
      </c>
      <c r="N14" s="69">
        <v>4.0084388185654012E-2</v>
      </c>
      <c r="O14" s="68">
        <v>1</v>
      </c>
      <c r="P14" s="68">
        <v>1</v>
      </c>
      <c r="Q14" s="68">
        <v>1</v>
      </c>
      <c r="R14" s="68">
        <v>1</v>
      </c>
      <c r="S14" s="96" t="s">
        <v>178</v>
      </c>
    </row>
    <row r="15" spans="1:20" x14ac:dyDescent="0.3">
      <c r="A15" s="95" t="s">
        <v>12</v>
      </c>
      <c r="B15" s="68">
        <v>0.99501661129999996</v>
      </c>
      <c r="C15" s="69">
        <v>1</v>
      </c>
      <c r="D15" s="69">
        <v>0.59281437125748504</v>
      </c>
      <c r="E15" s="69">
        <v>0.39304812834224601</v>
      </c>
      <c r="F15" s="69">
        <v>0.58571428571428574</v>
      </c>
      <c r="G15" s="69">
        <v>0.27807486631016043</v>
      </c>
      <c r="H15" s="69">
        <v>0.59322033898305082</v>
      </c>
      <c r="I15" s="69">
        <v>0.32620320855614976</v>
      </c>
      <c r="J15" s="69">
        <v>0.83636363636363631</v>
      </c>
      <c r="K15" s="69">
        <v>0.90909090909090906</v>
      </c>
      <c r="L15" s="69">
        <v>0.87272727272727268</v>
      </c>
      <c r="M15" s="69">
        <v>6.5719360568383661E-3</v>
      </c>
      <c r="N15" s="69">
        <v>2.8758559094968741E-2</v>
      </c>
      <c r="O15" s="68">
        <v>0.96969696969999997</v>
      </c>
      <c r="P15" s="68">
        <v>1</v>
      </c>
      <c r="Q15" s="68">
        <v>1</v>
      </c>
      <c r="R15" s="68">
        <v>1</v>
      </c>
      <c r="S15" s="96" t="s">
        <v>178</v>
      </c>
    </row>
    <row r="16" spans="1:20" x14ac:dyDescent="0.3">
      <c r="A16" s="95" t="s">
        <v>13</v>
      </c>
      <c r="B16" s="68">
        <v>1</v>
      </c>
      <c r="C16" s="69">
        <v>0.9275362318</v>
      </c>
      <c r="D16" s="69">
        <v>0.55555555555555558</v>
      </c>
      <c r="E16" s="69">
        <v>0.48101265822784811</v>
      </c>
      <c r="F16" s="69">
        <v>0.63380281690140849</v>
      </c>
      <c r="G16" s="69">
        <v>0.34177215189873417</v>
      </c>
      <c r="H16" s="69">
        <v>0.63380281690140849</v>
      </c>
      <c r="I16" s="69">
        <v>0.48101265822784811</v>
      </c>
      <c r="J16" s="69">
        <v>0.6</v>
      </c>
      <c r="K16" s="69">
        <v>0.6</v>
      </c>
      <c r="L16" s="69">
        <v>0.6</v>
      </c>
      <c r="M16" s="69">
        <v>0.02</v>
      </c>
      <c r="N16" s="69">
        <v>5.9457130547177939E-2</v>
      </c>
      <c r="O16" s="68">
        <v>0.88888888889999995</v>
      </c>
      <c r="P16" s="68">
        <v>1</v>
      </c>
      <c r="Q16" s="68">
        <v>1</v>
      </c>
      <c r="R16" s="68">
        <v>1</v>
      </c>
      <c r="S16" s="96" t="s">
        <v>178</v>
      </c>
    </row>
    <row r="17" spans="1:19" x14ac:dyDescent="0.3">
      <c r="A17" s="95" t="s">
        <v>14</v>
      </c>
      <c r="B17" s="68">
        <v>1</v>
      </c>
      <c r="C17" s="69">
        <v>1</v>
      </c>
      <c r="D17" s="69">
        <v>0.91666666666666663</v>
      </c>
      <c r="E17" s="69">
        <v>0.84615384615384615</v>
      </c>
      <c r="F17" s="69">
        <v>0.7</v>
      </c>
      <c r="G17" s="69">
        <v>0.61538461538461542</v>
      </c>
      <c r="H17" s="69">
        <v>1</v>
      </c>
      <c r="I17" s="69">
        <v>0.84615384615384615</v>
      </c>
      <c r="J17" s="69">
        <v>1</v>
      </c>
      <c r="K17" s="69">
        <v>1</v>
      </c>
      <c r="L17" s="69">
        <v>1</v>
      </c>
      <c r="M17" s="69">
        <v>1.4018691588785047E-2</v>
      </c>
      <c r="N17" s="69">
        <v>2.2900763358778626E-2</v>
      </c>
      <c r="O17" s="68">
        <v>1</v>
      </c>
      <c r="P17" s="68">
        <v>1</v>
      </c>
      <c r="Q17" s="68">
        <v>1</v>
      </c>
      <c r="R17" s="68">
        <v>1</v>
      </c>
      <c r="S17" s="96" t="s">
        <v>178</v>
      </c>
    </row>
    <row r="18" spans="1:19" x14ac:dyDescent="0.3">
      <c r="A18" s="95" t="s">
        <v>15</v>
      </c>
      <c r="B18" s="68">
        <v>1</v>
      </c>
      <c r="C18" s="69">
        <v>1</v>
      </c>
      <c r="D18" s="69">
        <v>0.79166666666666663</v>
      </c>
      <c r="E18" s="69">
        <v>0.59459459459459463</v>
      </c>
      <c r="F18" s="69">
        <v>0.86111111111111116</v>
      </c>
      <c r="G18" s="69">
        <v>0.45945945945945948</v>
      </c>
      <c r="H18" s="69">
        <v>0.875</v>
      </c>
      <c r="I18" s="69">
        <v>0.64864864864864868</v>
      </c>
      <c r="J18" s="70" t="s">
        <v>178</v>
      </c>
      <c r="K18" s="70" t="s">
        <v>178</v>
      </c>
      <c r="L18" s="70" t="s">
        <v>178</v>
      </c>
      <c r="M18" s="69">
        <v>1.4563106796116505E-2</v>
      </c>
      <c r="N18" s="69">
        <v>4.358552631578947E-2</v>
      </c>
      <c r="O18" s="68">
        <v>1</v>
      </c>
      <c r="P18" s="68">
        <v>1</v>
      </c>
      <c r="Q18" s="68">
        <v>1</v>
      </c>
      <c r="R18" s="68">
        <v>1</v>
      </c>
      <c r="S18" s="96" t="s">
        <v>178</v>
      </c>
    </row>
    <row r="19" spans="1:19" x14ac:dyDescent="0.3">
      <c r="A19" s="95" t="s">
        <v>16</v>
      </c>
      <c r="B19" s="68">
        <v>1</v>
      </c>
      <c r="C19" s="69">
        <v>1</v>
      </c>
      <c r="D19" s="69">
        <v>0.76086956521739135</v>
      </c>
      <c r="E19" s="69">
        <v>0.40425531914893614</v>
      </c>
      <c r="F19" s="69">
        <v>0.76086956521739135</v>
      </c>
      <c r="G19" s="69">
        <v>0.46808510638297873</v>
      </c>
      <c r="H19" s="69">
        <v>0.82978723404255317</v>
      </c>
      <c r="I19" s="69">
        <v>0.46808510638297873</v>
      </c>
      <c r="J19" s="69">
        <v>1</v>
      </c>
      <c r="K19" s="69">
        <v>1</v>
      </c>
      <c r="L19" s="69">
        <v>1</v>
      </c>
      <c r="M19" s="69">
        <v>1.1185682326621925E-2</v>
      </c>
      <c r="N19" s="69">
        <v>4.383975812547241E-2</v>
      </c>
      <c r="O19" s="68">
        <v>1</v>
      </c>
      <c r="P19" s="68">
        <v>1</v>
      </c>
      <c r="Q19" s="68">
        <v>1</v>
      </c>
      <c r="R19" s="68">
        <v>1</v>
      </c>
      <c r="S19" s="96" t="s">
        <v>178</v>
      </c>
    </row>
    <row r="20" spans="1:19" x14ac:dyDescent="0.3">
      <c r="A20" s="95" t="s">
        <v>17</v>
      </c>
      <c r="B20" s="68">
        <v>1</v>
      </c>
      <c r="C20" s="69">
        <v>1</v>
      </c>
      <c r="D20" s="69">
        <v>0.7592592592592593</v>
      </c>
      <c r="E20" s="69">
        <v>0.51470588235294112</v>
      </c>
      <c r="F20" s="69">
        <v>0.72580645161290325</v>
      </c>
      <c r="G20" s="69">
        <v>0.44117647058823528</v>
      </c>
      <c r="H20" s="69">
        <v>0.796875</v>
      </c>
      <c r="I20" s="69">
        <v>0.52941176470588236</v>
      </c>
      <c r="J20" s="69">
        <v>0.8125</v>
      </c>
      <c r="K20" s="69">
        <v>0.8125</v>
      </c>
      <c r="L20" s="69">
        <v>0.8125</v>
      </c>
      <c r="M20" s="69">
        <v>1.125703564727955E-2</v>
      </c>
      <c r="N20" s="69">
        <v>3.0726256983240222E-2</v>
      </c>
      <c r="O20" s="68">
        <v>1</v>
      </c>
      <c r="P20" s="68">
        <v>1</v>
      </c>
      <c r="Q20" s="68">
        <v>1</v>
      </c>
      <c r="R20" s="68">
        <v>1</v>
      </c>
      <c r="S20" s="96" t="s">
        <v>178</v>
      </c>
    </row>
    <row r="21" spans="1:19" x14ac:dyDescent="0.3">
      <c r="A21" s="95" t="s">
        <v>18</v>
      </c>
      <c r="B21" s="68">
        <v>1</v>
      </c>
      <c r="C21" s="69">
        <v>1</v>
      </c>
      <c r="D21" s="69">
        <v>1</v>
      </c>
      <c r="E21" s="69">
        <v>1</v>
      </c>
      <c r="F21" s="69">
        <v>1</v>
      </c>
      <c r="G21" s="69">
        <v>1</v>
      </c>
      <c r="H21" s="69">
        <v>1</v>
      </c>
      <c r="I21" s="69">
        <v>1</v>
      </c>
      <c r="J21" s="70" t="s">
        <v>178</v>
      </c>
      <c r="K21" s="70" t="s">
        <v>178</v>
      </c>
      <c r="L21" s="70" t="s">
        <v>178</v>
      </c>
      <c r="M21" s="69">
        <v>3.5714285714285712E-2</v>
      </c>
      <c r="N21" s="69">
        <v>2.1739130434782608E-2</v>
      </c>
      <c r="O21" s="68">
        <v>1</v>
      </c>
      <c r="P21" s="70" t="s">
        <v>178</v>
      </c>
      <c r="Q21" s="70" t="s">
        <v>178</v>
      </c>
      <c r="R21" s="70" t="s">
        <v>178</v>
      </c>
      <c r="S21" s="96" t="s">
        <v>178</v>
      </c>
    </row>
    <row r="22" spans="1:19" x14ac:dyDescent="0.3">
      <c r="A22" s="95" t="s">
        <v>19</v>
      </c>
      <c r="B22" s="68">
        <v>1</v>
      </c>
      <c r="C22" s="69">
        <v>0.99328859060000008</v>
      </c>
      <c r="D22" s="69">
        <v>0.59493670886075944</v>
      </c>
      <c r="E22" s="69">
        <v>0.36666666666666664</v>
      </c>
      <c r="F22" s="69">
        <v>0.61627906976744184</v>
      </c>
      <c r="G22" s="69">
        <v>0.32222222222222224</v>
      </c>
      <c r="H22" s="69">
        <v>0.56470588235294117</v>
      </c>
      <c r="I22" s="69">
        <v>0.35555555555555557</v>
      </c>
      <c r="J22" s="69">
        <v>0.8125</v>
      </c>
      <c r="K22" s="69">
        <v>0.9375</v>
      </c>
      <c r="L22" s="69">
        <v>0.875</v>
      </c>
      <c r="M22" s="69">
        <v>1.6032064128256512E-2</v>
      </c>
      <c r="N22" s="69">
        <v>4.8408057179987002E-2</v>
      </c>
      <c r="O22" s="68">
        <v>1</v>
      </c>
      <c r="P22" s="68">
        <v>1</v>
      </c>
      <c r="Q22" s="68">
        <v>1</v>
      </c>
      <c r="R22" s="68">
        <v>1</v>
      </c>
      <c r="S22" s="96" t="s">
        <v>178</v>
      </c>
    </row>
    <row r="23" spans="1:19" x14ac:dyDescent="0.3">
      <c r="A23" s="95" t="s">
        <v>20</v>
      </c>
      <c r="B23" s="68">
        <v>1</v>
      </c>
      <c r="C23" s="69">
        <v>1</v>
      </c>
      <c r="D23" s="69">
        <v>0.83333333333333337</v>
      </c>
      <c r="E23" s="69">
        <v>0.5</v>
      </c>
      <c r="F23" s="69">
        <v>0.83333333333333337</v>
      </c>
      <c r="G23" s="69">
        <v>0.5</v>
      </c>
      <c r="H23" s="69">
        <v>0.83333333333333337</v>
      </c>
      <c r="I23" s="69">
        <v>0.66666666666666663</v>
      </c>
      <c r="J23" s="69">
        <v>0.4</v>
      </c>
      <c r="K23" s="69">
        <v>0.4</v>
      </c>
      <c r="L23" s="69">
        <v>0.4</v>
      </c>
      <c r="M23" s="69">
        <v>1.1627906976744186E-2</v>
      </c>
      <c r="N23" s="69">
        <v>3.8869257950530034E-2</v>
      </c>
      <c r="O23" s="68">
        <v>1</v>
      </c>
      <c r="P23" s="70" t="s">
        <v>178</v>
      </c>
      <c r="Q23" s="70" t="s">
        <v>178</v>
      </c>
      <c r="R23" s="70" t="s">
        <v>178</v>
      </c>
      <c r="S23" s="96" t="s">
        <v>178</v>
      </c>
    </row>
    <row r="24" spans="1:19" x14ac:dyDescent="0.3">
      <c r="A24" s="95" t="s">
        <v>21</v>
      </c>
      <c r="B24" s="68">
        <v>1</v>
      </c>
      <c r="C24" s="69">
        <v>1</v>
      </c>
      <c r="D24" s="69">
        <v>0.86363636363636365</v>
      </c>
      <c r="E24" s="69">
        <v>0.5</v>
      </c>
      <c r="F24" s="69">
        <v>0.95454545454545459</v>
      </c>
      <c r="G24" s="69">
        <v>0.36363636363636365</v>
      </c>
      <c r="H24" s="69">
        <v>0.86363636363636365</v>
      </c>
      <c r="I24" s="69">
        <v>0.40909090909090912</v>
      </c>
      <c r="J24" s="69">
        <v>1</v>
      </c>
      <c r="K24" s="69">
        <v>0.66666666666666663</v>
      </c>
      <c r="L24" s="69">
        <v>1</v>
      </c>
      <c r="M24" s="69">
        <v>8.8028169014084511E-3</v>
      </c>
      <c r="N24" s="69">
        <v>2.1377672209026127E-2</v>
      </c>
      <c r="O24" s="68">
        <v>1</v>
      </c>
      <c r="P24" s="68">
        <v>1</v>
      </c>
      <c r="Q24" s="68">
        <v>1</v>
      </c>
      <c r="R24" s="68">
        <v>1</v>
      </c>
      <c r="S24" s="96" t="s">
        <v>178</v>
      </c>
    </row>
    <row r="25" spans="1:19" x14ac:dyDescent="0.3">
      <c r="A25" s="95" t="s">
        <v>22</v>
      </c>
      <c r="B25" s="68">
        <v>1</v>
      </c>
      <c r="C25" s="69">
        <v>1</v>
      </c>
      <c r="D25" s="69">
        <v>0.87878787878787878</v>
      </c>
      <c r="E25" s="69">
        <v>0.625</v>
      </c>
      <c r="F25" s="69">
        <v>0.89743589743589747</v>
      </c>
      <c r="G25" s="69">
        <v>0.47499999999999998</v>
      </c>
      <c r="H25" s="69">
        <v>0.8529411764705882</v>
      </c>
      <c r="I25" s="69">
        <v>0.6</v>
      </c>
      <c r="J25" s="69">
        <v>0.66666666666666663</v>
      </c>
      <c r="K25" s="69">
        <v>0.33333333333333331</v>
      </c>
      <c r="L25" s="69">
        <v>0.33333333333333331</v>
      </c>
      <c r="M25" s="69">
        <v>1.1494252873563218E-2</v>
      </c>
      <c r="N25" s="69">
        <v>5.6776556776556776E-2</v>
      </c>
      <c r="O25" s="68">
        <v>1</v>
      </c>
      <c r="P25" s="68">
        <v>1</v>
      </c>
      <c r="Q25" s="68">
        <v>0.8</v>
      </c>
      <c r="R25" s="68">
        <v>1</v>
      </c>
      <c r="S25" s="96" t="s">
        <v>178</v>
      </c>
    </row>
    <row r="26" spans="1:19" x14ac:dyDescent="0.3">
      <c r="A26" s="95" t="s">
        <v>23</v>
      </c>
      <c r="B26" s="68">
        <v>1</v>
      </c>
      <c r="C26" s="69">
        <v>1</v>
      </c>
      <c r="D26" s="69">
        <v>1</v>
      </c>
      <c r="E26" s="69">
        <v>0.25</v>
      </c>
      <c r="F26" s="69">
        <v>1</v>
      </c>
      <c r="G26" s="69">
        <v>0.125</v>
      </c>
      <c r="H26" s="69">
        <v>1</v>
      </c>
      <c r="I26" s="69">
        <v>0.375</v>
      </c>
      <c r="J26" s="69">
        <v>1</v>
      </c>
      <c r="K26" s="69">
        <v>1</v>
      </c>
      <c r="L26" s="69">
        <v>1</v>
      </c>
      <c r="M26" s="69">
        <v>4.8543689320388345E-3</v>
      </c>
      <c r="N26" s="69">
        <v>1.8456375838926176E-2</v>
      </c>
      <c r="O26" s="68">
        <v>1</v>
      </c>
      <c r="P26" s="68">
        <v>1</v>
      </c>
      <c r="Q26" s="70" t="s">
        <v>178</v>
      </c>
      <c r="R26" s="70" t="s">
        <v>178</v>
      </c>
      <c r="S26" s="96" t="s">
        <v>178</v>
      </c>
    </row>
    <row r="27" spans="1:19" x14ac:dyDescent="0.3">
      <c r="A27" s="95" t="s">
        <v>24</v>
      </c>
      <c r="B27" s="68">
        <v>1</v>
      </c>
      <c r="C27" s="69">
        <v>1</v>
      </c>
      <c r="D27" s="69">
        <v>0.95454545454545459</v>
      </c>
      <c r="E27" s="69">
        <v>0.36363636363636365</v>
      </c>
      <c r="F27" s="69">
        <v>0.95454545454545459</v>
      </c>
      <c r="G27" s="69">
        <v>0.36363636363636365</v>
      </c>
      <c r="H27" s="69">
        <v>0.95454545454545459</v>
      </c>
      <c r="I27" s="69">
        <v>0.36363636363636365</v>
      </c>
      <c r="J27" s="69">
        <v>0.4</v>
      </c>
      <c r="K27" s="69">
        <v>0.8</v>
      </c>
      <c r="L27" s="69">
        <v>0.4</v>
      </c>
      <c r="M27" s="69">
        <v>3.8167938931297708E-3</v>
      </c>
      <c r="N27" s="69">
        <v>4.1878172588832488E-2</v>
      </c>
      <c r="O27" s="68">
        <v>1</v>
      </c>
      <c r="P27" s="68">
        <v>1</v>
      </c>
      <c r="Q27" s="68">
        <v>1</v>
      </c>
      <c r="R27" s="68">
        <v>1</v>
      </c>
      <c r="S27" s="96" t="s">
        <v>178</v>
      </c>
    </row>
    <row r="28" spans="1:19" x14ac:dyDescent="0.3">
      <c r="A28" s="95" t="s">
        <v>25</v>
      </c>
      <c r="B28" s="68">
        <v>1</v>
      </c>
      <c r="C28" s="69">
        <v>1</v>
      </c>
      <c r="D28" s="69">
        <v>1</v>
      </c>
      <c r="E28" s="69">
        <v>0.5</v>
      </c>
      <c r="F28" s="69">
        <v>1</v>
      </c>
      <c r="G28" s="69">
        <v>0.5</v>
      </c>
      <c r="H28" s="69">
        <v>1</v>
      </c>
      <c r="I28" s="69">
        <v>0.5</v>
      </c>
      <c r="J28" s="70" t="s">
        <v>178</v>
      </c>
      <c r="K28" s="70" t="s">
        <v>178</v>
      </c>
      <c r="L28" s="70" t="s">
        <v>178</v>
      </c>
      <c r="M28" s="70" t="s">
        <v>178</v>
      </c>
      <c r="N28" s="69">
        <v>4.2735042735042736E-2</v>
      </c>
      <c r="O28" s="68">
        <v>1</v>
      </c>
      <c r="P28" s="68">
        <v>1</v>
      </c>
      <c r="Q28" s="68">
        <v>1</v>
      </c>
      <c r="R28" s="68">
        <v>1</v>
      </c>
      <c r="S28" s="97">
        <v>1</v>
      </c>
    </row>
    <row r="29" spans="1:19" x14ac:dyDescent="0.3">
      <c r="A29" s="95" t="s">
        <v>26</v>
      </c>
      <c r="B29" s="68">
        <v>1</v>
      </c>
      <c r="C29" s="69">
        <v>0.95454545449999995</v>
      </c>
      <c r="D29" s="69">
        <v>0.63636363636363635</v>
      </c>
      <c r="E29" s="69">
        <v>0.53846153846153844</v>
      </c>
      <c r="F29" s="69">
        <v>0.76923076923076927</v>
      </c>
      <c r="G29" s="69">
        <v>0.38461538461538464</v>
      </c>
      <c r="H29" s="69">
        <v>0.75</v>
      </c>
      <c r="I29" s="69">
        <v>0.53846153846153844</v>
      </c>
      <c r="J29" s="69">
        <v>1</v>
      </c>
      <c r="K29" s="69">
        <v>1</v>
      </c>
      <c r="L29" s="69">
        <v>1</v>
      </c>
      <c r="M29" s="70" t="s">
        <v>178</v>
      </c>
      <c r="N29" s="69">
        <v>3.3333333333333333E-2</v>
      </c>
      <c r="O29" s="68">
        <v>1</v>
      </c>
      <c r="P29" s="68">
        <v>1</v>
      </c>
      <c r="Q29" s="70" t="s">
        <v>178</v>
      </c>
      <c r="R29" s="70" t="s">
        <v>178</v>
      </c>
      <c r="S29" s="96" t="s">
        <v>178</v>
      </c>
    </row>
    <row r="30" spans="1:19" x14ac:dyDescent="0.3">
      <c r="A30" s="95" t="s">
        <v>27</v>
      </c>
      <c r="B30" s="68">
        <v>1</v>
      </c>
      <c r="C30" s="69">
        <v>1</v>
      </c>
      <c r="D30" s="69">
        <v>0.60256410256410253</v>
      </c>
      <c r="E30" s="69">
        <v>0.3888888888888889</v>
      </c>
      <c r="F30" s="69">
        <v>0.55681818181818177</v>
      </c>
      <c r="G30" s="69">
        <v>0.21111111111111111</v>
      </c>
      <c r="H30" s="69">
        <v>0.76056338028169013</v>
      </c>
      <c r="I30" s="69">
        <v>0.52222222222222225</v>
      </c>
      <c r="J30" s="69">
        <v>0.7142857142857143</v>
      </c>
      <c r="K30" s="69">
        <v>0.7142857142857143</v>
      </c>
      <c r="L30" s="69">
        <v>0.7142857142857143</v>
      </c>
      <c r="M30" s="69">
        <v>1.1523687580025609E-2</v>
      </c>
      <c r="N30" s="69">
        <v>5.3146258503401357E-2</v>
      </c>
      <c r="O30" s="68">
        <v>1</v>
      </c>
      <c r="P30" s="68">
        <v>1</v>
      </c>
      <c r="Q30" s="68">
        <v>0.92857142859999997</v>
      </c>
      <c r="R30" s="68">
        <v>1</v>
      </c>
      <c r="S30" s="96" t="s">
        <v>178</v>
      </c>
    </row>
    <row r="31" spans="1:19" x14ac:dyDescent="0.3">
      <c r="A31" s="95" t="s">
        <v>28</v>
      </c>
      <c r="B31" s="68">
        <v>1</v>
      </c>
      <c r="C31" s="69">
        <v>0.92857142859999997</v>
      </c>
      <c r="D31" s="69">
        <v>0.59090909090909094</v>
      </c>
      <c r="E31" s="69">
        <v>0.43478260869565216</v>
      </c>
      <c r="F31" s="69">
        <v>0.59090909090909094</v>
      </c>
      <c r="G31" s="69">
        <v>0.39130434782608697</v>
      </c>
      <c r="H31" s="69">
        <v>0.65217391304347827</v>
      </c>
      <c r="I31" s="69">
        <v>0.43478260869565216</v>
      </c>
      <c r="J31" s="69">
        <v>1</v>
      </c>
      <c r="K31" s="69">
        <v>1</v>
      </c>
      <c r="L31" s="69">
        <v>1</v>
      </c>
      <c r="M31" s="69">
        <v>1.3513513513513514E-2</v>
      </c>
      <c r="N31" s="69">
        <v>4.046242774566474E-2</v>
      </c>
      <c r="O31" s="68">
        <v>1</v>
      </c>
      <c r="P31" s="68">
        <v>1</v>
      </c>
      <c r="Q31" s="68">
        <v>1</v>
      </c>
      <c r="R31" s="68">
        <v>1</v>
      </c>
      <c r="S31" s="96" t="s">
        <v>178</v>
      </c>
    </row>
    <row r="32" spans="1:19" x14ac:dyDescent="0.3">
      <c r="A32" s="95" t="s">
        <v>29</v>
      </c>
      <c r="B32" s="68">
        <v>1</v>
      </c>
      <c r="C32" s="69">
        <v>1</v>
      </c>
      <c r="D32" s="69">
        <v>0.66176470588235292</v>
      </c>
      <c r="E32" s="69">
        <v>0.75572519083969469</v>
      </c>
      <c r="F32" s="69">
        <v>0.69827586206896552</v>
      </c>
      <c r="G32" s="69">
        <v>0.54961832061068705</v>
      </c>
      <c r="H32" s="69">
        <v>0.71250000000000002</v>
      </c>
      <c r="I32" s="69">
        <v>0.72519083969465647</v>
      </c>
      <c r="J32" s="69">
        <v>0.76923076923076927</v>
      </c>
      <c r="K32" s="69">
        <v>0.84615384615384615</v>
      </c>
      <c r="L32" s="69">
        <v>0.76923076923076927</v>
      </c>
      <c r="M32" s="69">
        <v>6.5632458233890216E-3</v>
      </c>
      <c r="N32" s="69">
        <v>3.0108780108780108E-2</v>
      </c>
      <c r="O32" s="68">
        <v>1</v>
      </c>
      <c r="P32" s="68">
        <v>1</v>
      </c>
      <c r="Q32" s="68">
        <v>1</v>
      </c>
      <c r="R32" s="68">
        <v>0.95</v>
      </c>
      <c r="S32" s="96" t="s">
        <v>178</v>
      </c>
    </row>
    <row r="33" spans="1:19" x14ac:dyDescent="0.3">
      <c r="A33" s="95" t="s">
        <v>30</v>
      </c>
      <c r="B33" s="68">
        <v>1</v>
      </c>
      <c r="C33" s="69">
        <v>0.97058823530000005</v>
      </c>
      <c r="D33" s="69">
        <v>0.78947368421052633</v>
      </c>
      <c r="E33" s="69">
        <v>0.45454545454545453</v>
      </c>
      <c r="F33" s="69">
        <v>1</v>
      </c>
      <c r="G33" s="69">
        <v>0.31818181818181818</v>
      </c>
      <c r="H33" s="69">
        <v>0.80952380952380953</v>
      </c>
      <c r="I33" s="69">
        <v>0.40909090909090912</v>
      </c>
      <c r="J33" s="70" t="s">
        <v>178</v>
      </c>
      <c r="K33" s="70" t="s">
        <v>178</v>
      </c>
      <c r="L33" s="70" t="s">
        <v>178</v>
      </c>
      <c r="M33" s="69">
        <v>3.0456852791878174E-2</v>
      </c>
      <c r="N33" s="69">
        <v>5.6013179571663921E-2</v>
      </c>
      <c r="O33" s="68">
        <v>1</v>
      </c>
      <c r="P33" s="68">
        <v>1</v>
      </c>
      <c r="Q33" s="68">
        <v>1</v>
      </c>
      <c r="R33" s="68">
        <v>1</v>
      </c>
      <c r="S33" s="96" t="s">
        <v>178</v>
      </c>
    </row>
    <row r="34" spans="1:19" x14ac:dyDescent="0.3">
      <c r="A34" s="95" t="s">
        <v>31</v>
      </c>
      <c r="B34" s="68">
        <v>1</v>
      </c>
      <c r="C34" s="69">
        <v>0.97931034480000001</v>
      </c>
      <c r="D34" s="69">
        <v>0.47787610619469029</v>
      </c>
      <c r="E34" s="69">
        <v>0.3888888888888889</v>
      </c>
      <c r="F34" s="69">
        <v>0.60833333333333328</v>
      </c>
      <c r="G34" s="69">
        <v>0.34126984126984128</v>
      </c>
      <c r="H34" s="69">
        <v>0.54782608695652169</v>
      </c>
      <c r="I34" s="69">
        <v>0.3888888888888889</v>
      </c>
      <c r="J34" s="69">
        <v>0.6</v>
      </c>
      <c r="K34" s="69">
        <v>0.6</v>
      </c>
      <c r="L34" s="69">
        <v>0.8</v>
      </c>
      <c r="M34" s="69">
        <v>7.1942446043165471E-3</v>
      </c>
      <c r="N34" s="69">
        <v>4.3439185140802875E-2</v>
      </c>
      <c r="O34" s="68">
        <v>1</v>
      </c>
      <c r="P34" s="68">
        <v>1</v>
      </c>
      <c r="Q34" s="68">
        <v>1</v>
      </c>
      <c r="R34" s="68">
        <v>1</v>
      </c>
      <c r="S34" s="96" t="s">
        <v>178</v>
      </c>
    </row>
    <row r="35" spans="1:19" x14ac:dyDescent="0.3">
      <c r="A35" s="95" t="s">
        <v>32</v>
      </c>
      <c r="B35" s="68">
        <v>1</v>
      </c>
      <c r="C35" s="69">
        <v>1</v>
      </c>
      <c r="D35" s="70" t="s">
        <v>178</v>
      </c>
      <c r="E35" s="70" t="s">
        <v>178</v>
      </c>
      <c r="F35" s="70" t="s">
        <v>178</v>
      </c>
      <c r="G35" s="70" t="s">
        <v>178</v>
      </c>
      <c r="H35" s="70" t="s">
        <v>178</v>
      </c>
      <c r="I35" s="70" t="s">
        <v>178</v>
      </c>
      <c r="J35" s="70" t="s">
        <v>178</v>
      </c>
      <c r="K35" s="70" t="s">
        <v>178</v>
      </c>
      <c r="L35" s="70" t="s">
        <v>178</v>
      </c>
      <c r="M35" s="69">
        <v>8.0321285140562242E-3</v>
      </c>
      <c r="N35" s="69">
        <v>3.0789825970548863E-2</v>
      </c>
      <c r="O35" s="68">
        <v>1</v>
      </c>
      <c r="P35" s="70" t="s">
        <v>178</v>
      </c>
      <c r="Q35" s="70" t="s">
        <v>178</v>
      </c>
      <c r="R35" s="70" t="s">
        <v>178</v>
      </c>
      <c r="S35" s="96" t="s">
        <v>178</v>
      </c>
    </row>
    <row r="36" spans="1:19" x14ac:dyDescent="0.3">
      <c r="A36" s="95" t="s">
        <v>33</v>
      </c>
      <c r="B36" s="68">
        <v>1</v>
      </c>
      <c r="C36" s="69">
        <v>0.95652173910000005</v>
      </c>
      <c r="D36" s="69">
        <v>0.4375</v>
      </c>
      <c r="E36" s="69">
        <v>0.3125</v>
      </c>
      <c r="F36" s="69">
        <v>0.4375</v>
      </c>
      <c r="G36" s="69">
        <v>0.1875</v>
      </c>
      <c r="H36" s="69">
        <v>0.4375</v>
      </c>
      <c r="I36" s="69">
        <v>0.25</v>
      </c>
      <c r="J36" s="69">
        <v>1</v>
      </c>
      <c r="K36" s="69">
        <v>1</v>
      </c>
      <c r="L36" s="69">
        <v>1</v>
      </c>
      <c r="M36" s="69">
        <v>1.1494252873563218E-2</v>
      </c>
      <c r="N36" s="69">
        <v>4.3396226415094337E-2</v>
      </c>
      <c r="O36" s="68">
        <v>1</v>
      </c>
      <c r="P36" s="68">
        <v>1</v>
      </c>
      <c r="Q36" s="68">
        <v>1</v>
      </c>
      <c r="R36" s="68">
        <v>1</v>
      </c>
      <c r="S36" s="96" t="s">
        <v>178</v>
      </c>
    </row>
    <row r="37" spans="1:19" x14ac:dyDescent="0.3">
      <c r="A37" s="95" t="s">
        <v>34</v>
      </c>
      <c r="B37" s="68">
        <v>1</v>
      </c>
      <c r="C37" s="69">
        <v>1</v>
      </c>
      <c r="D37" s="69">
        <v>0.68181818181818177</v>
      </c>
      <c r="E37" s="69">
        <v>0.22727272727272727</v>
      </c>
      <c r="F37" s="69">
        <v>0.54545454545454541</v>
      </c>
      <c r="G37" s="69">
        <v>0.18181818181818182</v>
      </c>
      <c r="H37" s="69">
        <v>0.59090909090909094</v>
      </c>
      <c r="I37" s="69">
        <v>0.31818181818181818</v>
      </c>
      <c r="J37" s="69">
        <v>0.4</v>
      </c>
      <c r="K37" s="69">
        <v>0.6</v>
      </c>
      <c r="L37" s="69">
        <v>0.4</v>
      </c>
      <c r="M37" s="69">
        <v>1.1952191235059761E-2</v>
      </c>
      <c r="N37" s="69">
        <v>3.3376123234916559E-2</v>
      </c>
      <c r="O37" s="68">
        <v>1</v>
      </c>
      <c r="P37" s="68">
        <v>1</v>
      </c>
      <c r="Q37" s="68">
        <v>1</v>
      </c>
      <c r="R37" s="68">
        <v>1</v>
      </c>
      <c r="S37" s="96" t="s">
        <v>178</v>
      </c>
    </row>
    <row r="38" spans="1:19" x14ac:dyDescent="0.3">
      <c r="A38" s="95" t="s">
        <v>35</v>
      </c>
      <c r="B38" s="68">
        <v>1</v>
      </c>
      <c r="C38" s="69">
        <v>0.96610169490000009</v>
      </c>
      <c r="D38" s="69">
        <v>0.58888888888888891</v>
      </c>
      <c r="E38" s="69">
        <v>0.34408602150537637</v>
      </c>
      <c r="F38" s="69">
        <v>0.64444444444444449</v>
      </c>
      <c r="G38" s="69">
        <v>0.39784946236559138</v>
      </c>
      <c r="H38" s="69">
        <v>0.64444444444444449</v>
      </c>
      <c r="I38" s="69">
        <v>0.33333333333333331</v>
      </c>
      <c r="J38" s="69">
        <v>0.68421052631578949</v>
      </c>
      <c r="K38" s="69">
        <v>0.78947368421052633</v>
      </c>
      <c r="L38" s="69">
        <v>0.73684210526315785</v>
      </c>
      <c r="M38" s="69">
        <v>2.7777777777777776E-2</v>
      </c>
      <c r="N38" s="69">
        <v>5.2584670231729053E-2</v>
      </c>
      <c r="O38" s="68">
        <v>1</v>
      </c>
      <c r="P38" s="68">
        <v>1</v>
      </c>
      <c r="Q38" s="68">
        <v>1</v>
      </c>
      <c r="R38" s="68">
        <v>0.91666666669999997</v>
      </c>
      <c r="S38" s="96" t="s">
        <v>178</v>
      </c>
    </row>
    <row r="39" spans="1:19" x14ac:dyDescent="0.3">
      <c r="A39" s="95" t="s">
        <v>36</v>
      </c>
      <c r="B39" s="68">
        <v>1</v>
      </c>
      <c r="C39" s="69">
        <v>0.99193548380000007</v>
      </c>
      <c r="D39" s="69">
        <v>0.62962962962962965</v>
      </c>
      <c r="E39" s="69">
        <v>0.40740740740740738</v>
      </c>
      <c r="F39" s="69">
        <v>0.61728395061728392</v>
      </c>
      <c r="G39" s="69">
        <v>0.33333333333333331</v>
      </c>
      <c r="H39" s="69">
        <v>0.61728395061728392</v>
      </c>
      <c r="I39" s="69">
        <v>0.38271604938271603</v>
      </c>
      <c r="J39" s="69">
        <v>0.5</v>
      </c>
      <c r="K39" s="69">
        <v>0.5</v>
      </c>
      <c r="L39" s="69">
        <v>0.5</v>
      </c>
      <c r="M39" s="69">
        <v>9.8730606488011286E-3</v>
      </c>
      <c r="N39" s="69">
        <v>2.8284671532846715E-2</v>
      </c>
      <c r="O39" s="68">
        <v>1</v>
      </c>
      <c r="P39" s="68">
        <v>1</v>
      </c>
      <c r="Q39" s="68">
        <v>1</v>
      </c>
      <c r="R39" s="68">
        <v>1</v>
      </c>
      <c r="S39" s="96" t="s">
        <v>178</v>
      </c>
    </row>
    <row r="40" spans="1:19" x14ac:dyDescent="0.3">
      <c r="A40" s="95" t="s">
        <v>37</v>
      </c>
      <c r="B40" s="68">
        <v>1</v>
      </c>
      <c r="C40" s="69">
        <v>1</v>
      </c>
      <c r="D40" s="69">
        <v>0.67567567567567566</v>
      </c>
      <c r="E40" s="69">
        <v>0.44186046511627908</v>
      </c>
      <c r="F40" s="69">
        <v>0.65</v>
      </c>
      <c r="G40" s="69">
        <v>0.27906976744186046</v>
      </c>
      <c r="H40" s="69">
        <v>0.76190476190476186</v>
      </c>
      <c r="I40" s="69">
        <v>0.34883720930232559</v>
      </c>
      <c r="J40" s="69">
        <v>0.875</v>
      </c>
      <c r="K40" s="69">
        <v>0.875</v>
      </c>
      <c r="L40" s="69">
        <v>0.875</v>
      </c>
      <c r="M40" s="69">
        <v>5.6179775280898875E-3</v>
      </c>
      <c r="N40" s="69">
        <v>4.8845470692717587E-2</v>
      </c>
      <c r="O40" s="68">
        <v>1</v>
      </c>
      <c r="P40" s="68">
        <v>1</v>
      </c>
      <c r="Q40" s="68">
        <v>0.88888888889999995</v>
      </c>
      <c r="R40" s="68">
        <v>1</v>
      </c>
      <c r="S40" s="96" t="s">
        <v>178</v>
      </c>
    </row>
    <row r="41" spans="1:19" x14ac:dyDescent="0.3">
      <c r="A41" s="95" t="s">
        <v>38</v>
      </c>
      <c r="B41" s="68">
        <v>1</v>
      </c>
      <c r="C41" s="69">
        <v>1</v>
      </c>
      <c r="D41" s="69">
        <v>0.625</v>
      </c>
      <c r="E41" s="69">
        <v>0.33333333333333331</v>
      </c>
      <c r="F41" s="69">
        <v>0.625</v>
      </c>
      <c r="G41" s="69">
        <v>0.22222222222222221</v>
      </c>
      <c r="H41" s="69">
        <v>0.55555555555555558</v>
      </c>
      <c r="I41" s="69">
        <v>0.33333333333333331</v>
      </c>
      <c r="J41" s="69">
        <v>1</v>
      </c>
      <c r="K41" s="69">
        <v>1</v>
      </c>
      <c r="L41" s="69">
        <v>1</v>
      </c>
      <c r="M41" s="70" t="s">
        <v>178</v>
      </c>
      <c r="N41" s="69">
        <v>3.2178217821782179E-2</v>
      </c>
      <c r="O41" s="68">
        <v>1</v>
      </c>
      <c r="P41" s="68">
        <v>1</v>
      </c>
      <c r="Q41" s="68">
        <v>1</v>
      </c>
      <c r="R41" s="68">
        <v>1</v>
      </c>
      <c r="S41" s="96" t="s">
        <v>178</v>
      </c>
    </row>
    <row r="42" spans="1:19" x14ac:dyDescent="0.3">
      <c r="A42" s="95" t="s">
        <v>71</v>
      </c>
      <c r="B42" s="68">
        <v>1</v>
      </c>
      <c r="C42" s="69">
        <v>1</v>
      </c>
      <c r="D42" s="69">
        <v>0.8</v>
      </c>
      <c r="E42" s="69">
        <v>0.2</v>
      </c>
      <c r="F42" s="69">
        <v>1</v>
      </c>
      <c r="G42" s="69">
        <v>0.6</v>
      </c>
      <c r="H42" s="69">
        <v>0.8</v>
      </c>
      <c r="I42" s="69">
        <v>0.4</v>
      </c>
      <c r="J42" s="70" t="s">
        <v>178</v>
      </c>
      <c r="K42" s="70" t="s">
        <v>178</v>
      </c>
      <c r="L42" s="70" t="s">
        <v>178</v>
      </c>
      <c r="M42" s="69">
        <v>4.6153846153846156E-2</v>
      </c>
      <c r="N42" s="69">
        <v>8.3333333333333329E-2</v>
      </c>
      <c r="O42" s="68">
        <v>1</v>
      </c>
      <c r="P42" s="68">
        <v>0</v>
      </c>
      <c r="Q42" s="70" t="s">
        <v>178</v>
      </c>
      <c r="R42" s="70" t="s">
        <v>178</v>
      </c>
      <c r="S42" s="96" t="s">
        <v>178</v>
      </c>
    </row>
    <row r="43" spans="1:19" x14ac:dyDescent="0.3">
      <c r="A43" s="95" t="s">
        <v>39</v>
      </c>
      <c r="B43" s="68">
        <v>1</v>
      </c>
      <c r="C43" s="69">
        <v>0.98977183320000006</v>
      </c>
      <c r="D43" s="69">
        <v>0.63636363636363635</v>
      </c>
      <c r="E43" s="69">
        <v>0.25664621676891614</v>
      </c>
      <c r="F43" s="69">
        <v>0.65578947368421048</v>
      </c>
      <c r="G43" s="69">
        <v>0.21881390593047034</v>
      </c>
      <c r="H43" s="69">
        <v>0.66491043203371969</v>
      </c>
      <c r="I43" s="69">
        <v>0.27709611451942739</v>
      </c>
      <c r="J43" s="69">
        <v>0.72</v>
      </c>
      <c r="K43" s="69">
        <v>0.76</v>
      </c>
      <c r="L43" s="69">
        <v>0.69333333333333336</v>
      </c>
      <c r="M43" s="69">
        <v>9.4736842105263164E-3</v>
      </c>
      <c r="N43" s="69">
        <v>3.6856604320719154E-2</v>
      </c>
      <c r="O43" s="68">
        <v>1</v>
      </c>
      <c r="P43" s="68">
        <v>1</v>
      </c>
      <c r="Q43" s="68">
        <v>0.99476439790000004</v>
      </c>
      <c r="R43" s="68">
        <v>0.94827586210000003</v>
      </c>
      <c r="S43" s="96" t="s">
        <v>178</v>
      </c>
    </row>
    <row r="44" spans="1:19" x14ac:dyDescent="0.3">
      <c r="A44" s="95" t="s">
        <v>40</v>
      </c>
      <c r="B44" s="68">
        <v>1</v>
      </c>
      <c r="C44" s="69">
        <v>1</v>
      </c>
      <c r="D44" s="69">
        <v>0.55555555555555558</v>
      </c>
      <c r="E44" s="69">
        <v>0.30158730158730157</v>
      </c>
      <c r="F44" s="69">
        <v>0.52380952380952384</v>
      </c>
      <c r="G44" s="69">
        <v>0.19047619047619047</v>
      </c>
      <c r="H44" s="69">
        <v>0.53968253968253965</v>
      </c>
      <c r="I44" s="69">
        <v>0.25396825396825395</v>
      </c>
      <c r="J44" s="69">
        <v>0.83333333333333337</v>
      </c>
      <c r="K44" s="69">
        <v>0.91666666666666663</v>
      </c>
      <c r="L44" s="69">
        <v>0.83333333333333337</v>
      </c>
      <c r="M44" s="69">
        <v>1.1945392491467578E-2</v>
      </c>
      <c r="N44" s="69">
        <v>4.9440847557386695E-2</v>
      </c>
      <c r="O44" s="68">
        <v>1</v>
      </c>
      <c r="P44" s="68">
        <v>1</v>
      </c>
      <c r="Q44" s="68">
        <v>1</v>
      </c>
      <c r="R44" s="68">
        <v>1</v>
      </c>
      <c r="S44" s="96" t="s">
        <v>178</v>
      </c>
    </row>
    <row r="45" spans="1:19" x14ac:dyDescent="0.3">
      <c r="A45" s="95" t="s">
        <v>41</v>
      </c>
      <c r="B45" s="68">
        <v>1</v>
      </c>
      <c r="C45" s="69">
        <v>1</v>
      </c>
      <c r="D45" s="69">
        <v>0.65217391304347827</v>
      </c>
      <c r="E45" s="69">
        <v>0.25</v>
      </c>
      <c r="F45" s="69">
        <v>0.75</v>
      </c>
      <c r="G45" s="69">
        <v>0.20833333333333334</v>
      </c>
      <c r="H45" s="69">
        <v>0.66666666666666663</v>
      </c>
      <c r="I45" s="69">
        <v>0.25</v>
      </c>
      <c r="J45" s="69">
        <v>1</v>
      </c>
      <c r="K45" s="69">
        <v>0.6</v>
      </c>
      <c r="L45" s="69">
        <v>0.6</v>
      </c>
      <c r="M45" s="69">
        <v>5.9880239520958087E-3</v>
      </c>
      <c r="N45" s="69">
        <v>3.0470914127423823E-2</v>
      </c>
      <c r="O45" s="68">
        <v>1</v>
      </c>
      <c r="P45" s="68">
        <v>1</v>
      </c>
      <c r="Q45" s="68">
        <v>1</v>
      </c>
      <c r="R45" s="68">
        <v>1</v>
      </c>
      <c r="S45" s="96" t="s">
        <v>178</v>
      </c>
    </row>
    <row r="46" spans="1:19" x14ac:dyDescent="0.3">
      <c r="A46" s="95" t="s">
        <v>42</v>
      </c>
      <c r="B46" s="68">
        <v>1</v>
      </c>
      <c r="C46" s="69">
        <v>0.95652173910000005</v>
      </c>
      <c r="D46" s="69">
        <v>0.6875</v>
      </c>
      <c r="E46" s="69">
        <v>0.54545454545454541</v>
      </c>
      <c r="F46" s="69">
        <v>0.5625</v>
      </c>
      <c r="G46" s="69">
        <v>0.54545454545454541</v>
      </c>
      <c r="H46" s="69">
        <v>0.66666666666666663</v>
      </c>
      <c r="I46" s="69">
        <v>0.54545454545454541</v>
      </c>
      <c r="J46" s="69">
        <v>1</v>
      </c>
      <c r="K46" s="69">
        <v>1</v>
      </c>
      <c r="L46" s="69">
        <v>1</v>
      </c>
      <c r="M46" s="69">
        <v>7.575757575757576E-3</v>
      </c>
      <c r="N46" s="69">
        <v>5.5288461538461536E-2</v>
      </c>
      <c r="O46" s="68">
        <v>1</v>
      </c>
      <c r="P46" s="68">
        <v>1</v>
      </c>
      <c r="Q46" s="68">
        <v>1</v>
      </c>
      <c r="R46" s="68">
        <v>1</v>
      </c>
      <c r="S46" s="96" t="s">
        <v>178</v>
      </c>
    </row>
    <row r="47" spans="1:19" x14ac:dyDescent="0.3">
      <c r="A47" s="95" t="s">
        <v>43</v>
      </c>
      <c r="B47" s="68">
        <v>1</v>
      </c>
      <c r="C47" s="69">
        <v>1</v>
      </c>
      <c r="D47" s="69">
        <v>0.57894736842105265</v>
      </c>
      <c r="E47" s="69">
        <v>0.38356164383561642</v>
      </c>
      <c r="F47" s="69">
        <v>0.58992805755395683</v>
      </c>
      <c r="G47" s="69">
        <v>0.34931506849315069</v>
      </c>
      <c r="H47" s="69">
        <v>0.61151079136690645</v>
      </c>
      <c r="I47" s="69">
        <v>0.35616438356164382</v>
      </c>
      <c r="J47" s="69">
        <v>0.84</v>
      </c>
      <c r="K47" s="69">
        <v>0.88</v>
      </c>
      <c r="L47" s="69">
        <v>0.68</v>
      </c>
      <c r="M47" s="69">
        <v>7.5901328273244783E-3</v>
      </c>
      <c r="N47" s="69">
        <v>2.8575890068707057E-2</v>
      </c>
      <c r="O47" s="68">
        <v>1</v>
      </c>
      <c r="P47" s="68">
        <v>1</v>
      </c>
      <c r="Q47" s="68">
        <v>1</v>
      </c>
      <c r="R47" s="68">
        <v>1</v>
      </c>
      <c r="S47" s="96" t="s">
        <v>178</v>
      </c>
    </row>
    <row r="48" spans="1:19" x14ac:dyDescent="0.3">
      <c r="A48" s="95" t="s">
        <v>44</v>
      </c>
      <c r="B48" s="68">
        <v>1</v>
      </c>
      <c r="C48" s="69">
        <v>1</v>
      </c>
      <c r="D48" s="69">
        <v>0.49450549450549453</v>
      </c>
      <c r="E48" s="69">
        <v>0.26732673267326734</v>
      </c>
      <c r="F48" s="69">
        <v>0.6063829787234043</v>
      </c>
      <c r="G48" s="69">
        <v>0.20792079207920791</v>
      </c>
      <c r="H48" s="69">
        <v>0.64</v>
      </c>
      <c r="I48" s="69">
        <v>0.25742574257425743</v>
      </c>
      <c r="J48" s="69">
        <v>0.7142857142857143</v>
      </c>
      <c r="K48" s="69">
        <v>0.7857142857142857</v>
      </c>
      <c r="L48" s="69">
        <v>0.7857142857142857</v>
      </c>
      <c r="M48" s="69">
        <v>1.7114914425427872E-2</v>
      </c>
      <c r="N48" s="69">
        <v>4.9885757806549885E-2</v>
      </c>
      <c r="O48" s="68">
        <v>0.95454545449999995</v>
      </c>
      <c r="P48" s="68">
        <v>1</v>
      </c>
      <c r="Q48" s="68">
        <v>0.92857142859999997</v>
      </c>
      <c r="R48" s="68">
        <v>1</v>
      </c>
      <c r="S48" s="96" t="s">
        <v>178</v>
      </c>
    </row>
    <row r="49" spans="1:19" x14ac:dyDescent="0.3">
      <c r="A49" s="95" t="s">
        <v>45</v>
      </c>
      <c r="B49" s="68">
        <v>1</v>
      </c>
      <c r="C49" s="69">
        <v>1</v>
      </c>
      <c r="D49" s="69">
        <v>0.75</v>
      </c>
      <c r="E49" s="69">
        <v>0.6</v>
      </c>
      <c r="F49" s="69">
        <v>0.6</v>
      </c>
      <c r="G49" s="69">
        <v>0.4</v>
      </c>
      <c r="H49" s="69">
        <v>0</v>
      </c>
      <c r="I49" s="69">
        <v>0.8</v>
      </c>
      <c r="J49" s="69">
        <v>1</v>
      </c>
      <c r="K49" s="69">
        <v>1</v>
      </c>
      <c r="L49" s="69">
        <v>0.66666666666666663</v>
      </c>
      <c r="M49" s="69">
        <v>2.6315789473684209E-2</v>
      </c>
      <c r="N49" s="69">
        <v>3.8793103448275863E-2</v>
      </c>
      <c r="O49" s="68">
        <v>1</v>
      </c>
      <c r="P49" s="70" t="s">
        <v>178</v>
      </c>
      <c r="Q49" s="70" t="s">
        <v>178</v>
      </c>
      <c r="R49" s="70" t="s">
        <v>178</v>
      </c>
      <c r="S49" s="96" t="s">
        <v>178</v>
      </c>
    </row>
    <row r="50" spans="1:19" x14ac:dyDescent="0.3">
      <c r="A50" s="95" t="s">
        <v>46</v>
      </c>
      <c r="B50" s="68">
        <v>1</v>
      </c>
      <c r="C50" s="69">
        <v>1</v>
      </c>
      <c r="D50" s="69">
        <v>0.61538461538461542</v>
      </c>
      <c r="E50" s="69">
        <v>0.58974358974358976</v>
      </c>
      <c r="F50" s="69">
        <v>0.84848484848484851</v>
      </c>
      <c r="G50" s="69">
        <v>0.53846153846153844</v>
      </c>
      <c r="H50" s="69">
        <v>0.72972972972972971</v>
      </c>
      <c r="I50" s="69">
        <v>0.4358974358974359</v>
      </c>
      <c r="J50" s="69">
        <v>0.875</v>
      </c>
      <c r="K50" s="69">
        <v>0.875</v>
      </c>
      <c r="L50" s="69">
        <v>0.875</v>
      </c>
      <c r="M50" s="69">
        <v>1.0101010101010102E-2</v>
      </c>
      <c r="N50" s="69">
        <v>4.4226044226044224E-2</v>
      </c>
      <c r="O50" s="68">
        <v>1</v>
      </c>
      <c r="P50" s="68">
        <v>1</v>
      </c>
      <c r="Q50" s="68">
        <v>1</v>
      </c>
      <c r="R50" s="68">
        <v>1</v>
      </c>
      <c r="S50" s="96" t="s">
        <v>178</v>
      </c>
    </row>
    <row r="51" spans="1:19" x14ac:dyDescent="0.3">
      <c r="A51" s="95" t="s">
        <v>47</v>
      </c>
      <c r="B51" s="68">
        <v>1</v>
      </c>
      <c r="C51" s="69">
        <v>0.98245614030000006</v>
      </c>
      <c r="D51" s="69">
        <v>0.44444444444444442</v>
      </c>
      <c r="E51" s="69">
        <v>0.41379310344827586</v>
      </c>
      <c r="F51" s="69">
        <v>0.5357142857142857</v>
      </c>
      <c r="G51" s="69">
        <v>0.34482758620689657</v>
      </c>
      <c r="H51" s="69">
        <v>0.46153846153846156</v>
      </c>
      <c r="I51" s="69">
        <v>0.44827586206896552</v>
      </c>
      <c r="J51" s="69">
        <v>1</v>
      </c>
      <c r="K51" s="69">
        <v>1</v>
      </c>
      <c r="L51" s="69">
        <v>1</v>
      </c>
      <c r="M51" s="69">
        <v>3.2745591939546598E-2</v>
      </c>
      <c r="N51" s="69">
        <v>4.789915966386555E-2</v>
      </c>
      <c r="O51" s="68">
        <v>1</v>
      </c>
      <c r="P51" s="68">
        <v>1</v>
      </c>
      <c r="Q51" s="70" t="s">
        <v>178</v>
      </c>
      <c r="R51" s="70" t="s">
        <v>178</v>
      </c>
      <c r="S51" s="96" t="s">
        <v>178</v>
      </c>
    </row>
    <row r="52" spans="1:19" x14ac:dyDescent="0.3">
      <c r="A52" s="95" t="s">
        <v>48</v>
      </c>
      <c r="B52" s="68">
        <v>1</v>
      </c>
      <c r="C52" s="69">
        <v>0.98684210529999994</v>
      </c>
      <c r="D52" s="69">
        <v>0.43181818181818182</v>
      </c>
      <c r="E52" s="69">
        <v>0.25</v>
      </c>
      <c r="F52" s="69">
        <v>0.44680851063829785</v>
      </c>
      <c r="G52" s="69">
        <v>0.20833333333333334</v>
      </c>
      <c r="H52" s="69">
        <v>0.47916666666666669</v>
      </c>
      <c r="I52" s="69">
        <v>0.22916666666666666</v>
      </c>
      <c r="J52" s="69">
        <v>0.75</v>
      </c>
      <c r="K52" s="69">
        <v>0.75</v>
      </c>
      <c r="L52" s="69">
        <v>0.75</v>
      </c>
      <c r="M52" s="69">
        <v>1.0067114093959731E-2</v>
      </c>
      <c r="N52" s="69">
        <v>4.1394335511982572E-2</v>
      </c>
      <c r="O52" s="68">
        <v>1</v>
      </c>
      <c r="P52" s="68">
        <v>1</v>
      </c>
      <c r="Q52" s="68">
        <v>1</v>
      </c>
      <c r="R52" s="68">
        <v>1</v>
      </c>
      <c r="S52" s="96" t="s">
        <v>178</v>
      </c>
    </row>
    <row r="53" spans="1:19" x14ac:dyDescent="0.3">
      <c r="A53" s="95" t="s">
        <v>49</v>
      </c>
      <c r="B53" s="68">
        <v>1</v>
      </c>
      <c r="C53" s="69">
        <v>1</v>
      </c>
      <c r="D53" s="69">
        <v>0.5</v>
      </c>
      <c r="E53" s="69">
        <v>0.4</v>
      </c>
      <c r="F53" s="69">
        <v>0.5</v>
      </c>
      <c r="G53" s="69">
        <v>0.2</v>
      </c>
      <c r="H53" s="69">
        <v>0.4</v>
      </c>
      <c r="I53" s="69">
        <v>0.2</v>
      </c>
      <c r="J53" s="69">
        <v>1</v>
      </c>
      <c r="K53" s="69">
        <v>0.5</v>
      </c>
      <c r="L53" s="69">
        <v>0.5</v>
      </c>
      <c r="M53" s="70" t="s">
        <v>178</v>
      </c>
      <c r="N53" s="69">
        <v>3.2258064516129031E-2</v>
      </c>
      <c r="O53" s="68">
        <v>1</v>
      </c>
      <c r="P53" s="68">
        <v>1</v>
      </c>
      <c r="Q53" s="68">
        <v>1</v>
      </c>
      <c r="R53" s="68">
        <v>1</v>
      </c>
      <c r="S53" s="97">
        <v>1</v>
      </c>
    </row>
    <row r="54" spans="1:19" x14ac:dyDescent="0.3">
      <c r="A54" s="95" t="s">
        <v>50</v>
      </c>
      <c r="B54" s="68">
        <v>1</v>
      </c>
      <c r="C54" s="69">
        <v>1</v>
      </c>
      <c r="D54" s="69">
        <v>0.92121212121212126</v>
      </c>
      <c r="E54" s="69">
        <v>0.58080808080808077</v>
      </c>
      <c r="F54" s="69">
        <v>0.94086021505376349</v>
      </c>
      <c r="G54" s="69">
        <v>0.49494949494949497</v>
      </c>
      <c r="H54" s="69">
        <v>0.94219653179190754</v>
      </c>
      <c r="I54" s="69">
        <v>0.66666666666666663</v>
      </c>
      <c r="J54" s="69">
        <v>0.71875</v>
      </c>
      <c r="K54" s="69">
        <v>0.875</v>
      </c>
      <c r="L54" s="69">
        <v>0.84375</v>
      </c>
      <c r="M54" s="69">
        <v>1.0348071495766699E-2</v>
      </c>
      <c r="N54" s="69">
        <v>4.0049481985464666E-2</v>
      </c>
      <c r="O54" s="68">
        <v>1</v>
      </c>
      <c r="P54" s="68">
        <v>1</v>
      </c>
      <c r="Q54" s="68">
        <v>1</v>
      </c>
      <c r="R54" s="68">
        <v>1</v>
      </c>
      <c r="S54" s="96" t="s">
        <v>178</v>
      </c>
    </row>
    <row r="55" spans="1:19" x14ac:dyDescent="0.3">
      <c r="A55" s="95" t="s">
        <v>51</v>
      </c>
      <c r="B55" s="68">
        <v>1</v>
      </c>
      <c r="C55" s="69">
        <v>1</v>
      </c>
      <c r="D55" s="69">
        <v>0.5</v>
      </c>
      <c r="E55" s="69">
        <v>0.72222222222222221</v>
      </c>
      <c r="F55" s="69">
        <v>0.66666666666666663</v>
      </c>
      <c r="G55" s="69">
        <v>0.5</v>
      </c>
      <c r="H55" s="69">
        <v>0.84615384615384615</v>
      </c>
      <c r="I55" s="69">
        <v>0.66666666666666663</v>
      </c>
      <c r="J55" s="69">
        <v>1</v>
      </c>
      <c r="K55" s="69">
        <v>1</v>
      </c>
      <c r="L55" s="69">
        <v>1</v>
      </c>
      <c r="M55" s="69">
        <v>1.1494252873563218E-2</v>
      </c>
      <c r="N55" s="69">
        <v>5.0751879699248117E-2</v>
      </c>
      <c r="O55" s="68">
        <v>1</v>
      </c>
      <c r="P55" s="68">
        <v>1</v>
      </c>
      <c r="Q55" s="68">
        <v>1</v>
      </c>
      <c r="R55" s="68">
        <v>1</v>
      </c>
      <c r="S55" s="96" t="s">
        <v>178</v>
      </c>
    </row>
    <row r="56" spans="1:19" x14ac:dyDescent="0.3">
      <c r="A56" s="95" t="s">
        <v>52</v>
      </c>
      <c r="B56" s="68">
        <v>1</v>
      </c>
      <c r="C56" s="69">
        <v>1</v>
      </c>
      <c r="D56" s="69">
        <v>0.60126582278481011</v>
      </c>
      <c r="E56" s="69">
        <v>0.28313253012048195</v>
      </c>
      <c r="F56" s="69">
        <v>0.66049382716049387</v>
      </c>
      <c r="G56" s="69">
        <v>0.2289156626506024</v>
      </c>
      <c r="H56" s="69">
        <v>0.63522012578616349</v>
      </c>
      <c r="I56" s="69">
        <v>0.2289156626506024</v>
      </c>
      <c r="J56" s="69">
        <v>0.68181818181818177</v>
      </c>
      <c r="K56" s="69">
        <v>0.81818181818181823</v>
      </c>
      <c r="L56" s="69">
        <v>0.63636363636363635</v>
      </c>
      <c r="M56" s="69">
        <v>8.5714285714285719E-3</v>
      </c>
      <c r="N56" s="69">
        <v>3.7753394085921516E-2</v>
      </c>
      <c r="O56" s="68">
        <v>1</v>
      </c>
      <c r="P56" s="68">
        <v>1</v>
      </c>
      <c r="Q56" s="68">
        <v>0.96</v>
      </c>
      <c r="R56" s="68">
        <v>0.9615384615</v>
      </c>
      <c r="S56" s="96" t="s">
        <v>178</v>
      </c>
    </row>
    <row r="57" spans="1:19" x14ac:dyDescent="0.3">
      <c r="A57" s="95" t="s">
        <v>53</v>
      </c>
      <c r="B57" s="68">
        <v>1</v>
      </c>
      <c r="C57" s="69">
        <v>1</v>
      </c>
      <c r="D57" s="69">
        <v>0.33333333333333331</v>
      </c>
      <c r="E57" s="69">
        <v>0.66666666666666663</v>
      </c>
      <c r="F57" s="69">
        <v>0.66666666666666663</v>
      </c>
      <c r="G57" s="69">
        <v>0.33333333333333331</v>
      </c>
      <c r="H57" s="69">
        <v>0.75</v>
      </c>
      <c r="I57" s="69">
        <v>0.66666666666666663</v>
      </c>
      <c r="J57" s="69">
        <v>1</v>
      </c>
      <c r="K57" s="69">
        <v>1</v>
      </c>
      <c r="L57" s="69">
        <v>0</v>
      </c>
      <c r="M57" s="69">
        <v>2.5210084033613446E-2</v>
      </c>
      <c r="N57" s="69">
        <v>3.7433155080213901E-2</v>
      </c>
      <c r="O57" s="68">
        <v>1</v>
      </c>
      <c r="P57" s="68">
        <v>1</v>
      </c>
      <c r="Q57" s="68">
        <v>1</v>
      </c>
      <c r="R57" s="68">
        <v>1</v>
      </c>
      <c r="S57" s="96" t="s">
        <v>178</v>
      </c>
    </row>
    <row r="58" spans="1:19" x14ac:dyDescent="0.3">
      <c r="A58" s="95" t="s">
        <v>55</v>
      </c>
      <c r="B58" s="68">
        <v>0.9903846154</v>
      </c>
      <c r="C58" s="69">
        <v>1</v>
      </c>
      <c r="D58" s="69">
        <v>0.67391304347826086</v>
      </c>
      <c r="E58" s="69">
        <v>0.5</v>
      </c>
      <c r="F58" s="69">
        <v>0.62745098039215685</v>
      </c>
      <c r="G58" s="69">
        <v>0.33333333333333331</v>
      </c>
      <c r="H58" s="69">
        <v>0.72</v>
      </c>
      <c r="I58" s="69">
        <v>0.33333333333333331</v>
      </c>
      <c r="J58" s="69">
        <v>0.8571428571428571</v>
      </c>
      <c r="K58" s="69">
        <v>1</v>
      </c>
      <c r="L58" s="69">
        <v>0.8571428571428571</v>
      </c>
      <c r="M58" s="69">
        <v>1.4367816091954023E-2</v>
      </c>
      <c r="N58" s="69">
        <v>4.2085126733620276E-2</v>
      </c>
      <c r="O58" s="68">
        <v>1</v>
      </c>
      <c r="P58" s="68">
        <v>1</v>
      </c>
      <c r="Q58" s="68">
        <v>1</v>
      </c>
      <c r="R58" s="68">
        <v>1</v>
      </c>
      <c r="S58" s="96" t="s">
        <v>178</v>
      </c>
    </row>
    <row r="59" spans="1:19" x14ac:dyDescent="0.3">
      <c r="A59" s="95" t="s">
        <v>56</v>
      </c>
      <c r="B59" s="68">
        <v>1</v>
      </c>
      <c r="C59" s="69">
        <v>1</v>
      </c>
      <c r="D59" s="69">
        <v>0.8</v>
      </c>
      <c r="E59" s="69">
        <v>0.4375</v>
      </c>
      <c r="F59" s="69">
        <v>0.5625</v>
      </c>
      <c r="G59" s="69">
        <v>0.25</v>
      </c>
      <c r="H59" s="69">
        <v>0.7142857142857143</v>
      </c>
      <c r="I59" s="69">
        <v>0.5</v>
      </c>
      <c r="J59" s="69">
        <v>1</v>
      </c>
      <c r="K59" s="69">
        <v>1</v>
      </c>
      <c r="L59" s="69">
        <v>1</v>
      </c>
      <c r="M59" s="69">
        <v>7.3529411764705881E-3</v>
      </c>
      <c r="N59" s="69">
        <v>6.1904761904761907E-2</v>
      </c>
      <c r="O59" s="68">
        <v>1</v>
      </c>
      <c r="P59" s="68">
        <v>1</v>
      </c>
      <c r="Q59" s="68">
        <v>1</v>
      </c>
      <c r="R59" s="68">
        <v>1</v>
      </c>
      <c r="S59" s="96" t="s">
        <v>178</v>
      </c>
    </row>
    <row r="60" spans="1:19" x14ac:dyDescent="0.3">
      <c r="A60" s="95" t="s">
        <v>57</v>
      </c>
      <c r="B60" s="68">
        <v>1</v>
      </c>
      <c r="C60" s="69">
        <v>0.953125</v>
      </c>
      <c r="D60" s="69">
        <v>0.63636363636363635</v>
      </c>
      <c r="E60" s="69">
        <v>0.44897959183673469</v>
      </c>
      <c r="F60" s="69">
        <v>0.65217391304347827</v>
      </c>
      <c r="G60" s="69">
        <v>0.38775510204081631</v>
      </c>
      <c r="H60" s="69">
        <v>0.67391304347826086</v>
      </c>
      <c r="I60" s="69">
        <v>0.44897959183673469</v>
      </c>
      <c r="J60" s="69">
        <v>0.77777777777777779</v>
      </c>
      <c r="K60" s="69">
        <v>0.77777777777777779</v>
      </c>
      <c r="L60" s="69">
        <v>0.77777777777777779</v>
      </c>
      <c r="M60" s="69">
        <v>6.993006993006993E-3</v>
      </c>
      <c r="N60" s="69">
        <v>4.8854961832061068E-2</v>
      </c>
      <c r="O60" s="68">
        <v>1</v>
      </c>
      <c r="P60" s="68">
        <v>1</v>
      </c>
      <c r="Q60" s="68">
        <v>1</v>
      </c>
      <c r="R60" s="68">
        <v>1</v>
      </c>
      <c r="S60" s="96" t="s">
        <v>178</v>
      </c>
    </row>
    <row r="61" spans="1:19" x14ac:dyDescent="0.3">
      <c r="A61" s="95" t="s">
        <v>58</v>
      </c>
      <c r="B61" s="68">
        <v>1</v>
      </c>
      <c r="C61" s="69">
        <v>0.99459459449999998</v>
      </c>
      <c r="D61" s="69">
        <v>0.62204724409448819</v>
      </c>
      <c r="E61" s="69">
        <v>0.31007751937984496</v>
      </c>
      <c r="F61" s="69">
        <v>0.60465116279069764</v>
      </c>
      <c r="G61" s="69">
        <v>0.20930232558139536</v>
      </c>
      <c r="H61" s="69">
        <v>0.65625</v>
      </c>
      <c r="I61" s="69">
        <v>0.31007751937984496</v>
      </c>
      <c r="J61" s="69">
        <v>0.875</v>
      </c>
      <c r="K61" s="69">
        <v>0.875</v>
      </c>
      <c r="L61" s="69">
        <v>0.8125</v>
      </c>
      <c r="M61" s="69">
        <v>1.7117117117117116E-2</v>
      </c>
      <c r="N61" s="69">
        <v>5.3998832457676588E-2</v>
      </c>
      <c r="O61" s="68">
        <v>1</v>
      </c>
      <c r="P61" s="68">
        <v>1</v>
      </c>
      <c r="Q61" s="68">
        <v>0.96</v>
      </c>
      <c r="R61" s="68">
        <v>1</v>
      </c>
      <c r="S61" s="97">
        <v>1</v>
      </c>
    </row>
    <row r="62" spans="1:19" x14ac:dyDescent="0.3">
      <c r="A62" s="95" t="s">
        <v>54</v>
      </c>
      <c r="B62" s="68">
        <v>0.99300699299999995</v>
      </c>
      <c r="C62" s="69">
        <v>1</v>
      </c>
      <c r="D62" s="69">
        <v>0.56097560975609762</v>
      </c>
      <c r="E62" s="69">
        <v>0.6875</v>
      </c>
      <c r="F62" s="69">
        <v>0.65517241379310343</v>
      </c>
      <c r="G62" s="69">
        <v>0.48749999999999999</v>
      </c>
      <c r="H62" s="69">
        <v>0.63461538461538458</v>
      </c>
      <c r="I62" s="69">
        <v>0.67500000000000004</v>
      </c>
      <c r="J62" s="69">
        <v>0.8</v>
      </c>
      <c r="K62" s="69">
        <v>0.84</v>
      </c>
      <c r="L62" s="69">
        <v>0.64</v>
      </c>
      <c r="M62" s="69">
        <v>1.1707317073170732E-2</v>
      </c>
      <c r="N62" s="69">
        <v>3.3386837881219905E-2</v>
      </c>
      <c r="O62" s="68">
        <v>0.66666666669999997</v>
      </c>
      <c r="P62" s="68">
        <v>1</v>
      </c>
      <c r="Q62" s="68">
        <v>1</v>
      </c>
      <c r="R62" s="68">
        <v>1</v>
      </c>
      <c r="S62" s="96" t="s">
        <v>178</v>
      </c>
    </row>
    <row r="63" spans="1:19" x14ac:dyDescent="0.3">
      <c r="A63" s="95" t="s">
        <v>59</v>
      </c>
      <c r="B63" s="68">
        <v>1</v>
      </c>
      <c r="C63" s="69">
        <v>1</v>
      </c>
      <c r="D63" s="69">
        <v>0.66666666666666663</v>
      </c>
      <c r="E63" s="69">
        <v>0.44444444444444442</v>
      </c>
      <c r="F63" s="69">
        <v>0.44444444444444442</v>
      </c>
      <c r="G63" s="69">
        <v>0.33333333333333331</v>
      </c>
      <c r="H63" s="69">
        <v>0.66666666666666663</v>
      </c>
      <c r="I63" s="69">
        <v>0.33333333333333331</v>
      </c>
      <c r="J63" s="69">
        <v>1</v>
      </c>
      <c r="K63" s="69">
        <v>1</v>
      </c>
      <c r="L63" s="69">
        <v>0</v>
      </c>
      <c r="M63" s="69">
        <v>4.6296296296296294E-3</v>
      </c>
      <c r="N63" s="69">
        <v>2.1021021021021023E-2</v>
      </c>
      <c r="O63" s="68">
        <v>1</v>
      </c>
      <c r="P63" s="68">
        <v>1</v>
      </c>
      <c r="Q63" s="68">
        <v>1</v>
      </c>
      <c r="R63" s="68">
        <v>1</v>
      </c>
      <c r="S63" s="96" t="s">
        <v>178</v>
      </c>
    </row>
    <row r="64" spans="1:19" x14ac:dyDescent="0.3">
      <c r="A64" s="95" t="s">
        <v>60</v>
      </c>
      <c r="B64" s="68">
        <v>1</v>
      </c>
      <c r="C64" s="69">
        <v>1</v>
      </c>
      <c r="D64" s="69">
        <v>0.73913043478260865</v>
      </c>
      <c r="E64" s="69">
        <v>0.57692307692307687</v>
      </c>
      <c r="F64" s="69">
        <v>0.64</v>
      </c>
      <c r="G64" s="69">
        <v>0.26923076923076922</v>
      </c>
      <c r="H64" s="69">
        <v>0.7142857142857143</v>
      </c>
      <c r="I64" s="69">
        <v>0.57692307692307687</v>
      </c>
      <c r="J64" s="69">
        <v>1</v>
      </c>
      <c r="K64" s="69">
        <v>1</v>
      </c>
      <c r="L64" s="69">
        <v>1</v>
      </c>
      <c r="M64" s="69">
        <v>2.6109660574412533E-3</v>
      </c>
      <c r="N64" s="69">
        <v>3.2878909382518043E-2</v>
      </c>
      <c r="O64" s="68">
        <v>1</v>
      </c>
      <c r="P64" s="68">
        <v>1</v>
      </c>
      <c r="Q64" s="68">
        <v>0.77777777780000001</v>
      </c>
      <c r="R64" s="68">
        <v>1</v>
      </c>
      <c r="S64" s="96" t="s">
        <v>178</v>
      </c>
    </row>
    <row r="65" spans="1:19" x14ac:dyDescent="0.3">
      <c r="A65" s="95" t="s">
        <v>61</v>
      </c>
      <c r="B65" s="68">
        <v>1</v>
      </c>
      <c r="C65" s="69">
        <v>1</v>
      </c>
      <c r="D65" s="69">
        <v>0.46153846153846156</v>
      </c>
      <c r="E65" s="69">
        <v>0.42857142857142855</v>
      </c>
      <c r="F65" s="69">
        <v>0.5714285714285714</v>
      </c>
      <c r="G65" s="69">
        <v>0.2857142857142857</v>
      </c>
      <c r="H65" s="69">
        <v>0.41666666666666669</v>
      </c>
      <c r="I65" s="69">
        <v>0.35714285714285715</v>
      </c>
      <c r="J65" s="69">
        <v>0</v>
      </c>
      <c r="K65" s="69">
        <v>0</v>
      </c>
      <c r="L65" s="69">
        <v>0</v>
      </c>
      <c r="M65" s="69">
        <v>9.4562647754137114E-3</v>
      </c>
      <c r="N65" s="69">
        <v>2.037617554858934E-2</v>
      </c>
      <c r="O65" s="68">
        <v>1</v>
      </c>
      <c r="P65" s="68">
        <v>1</v>
      </c>
      <c r="Q65" s="70" t="s">
        <v>178</v>
      </c>
      <c r="R65" s="70" t="s">
        <v>178</v>
      </c>
      <c r="S65" s="96" t="s">
        <v>178</v>
      </c>
    </row>
    <row r="66" spans="1:19" x14ac:dyDescent="0.3">
      <c r="A66" s="95" t="s">
        <v>62</v>
      </c>
      <c r="B66" s="68">
        <v>1</v>
      </c>
      <c r="C66" s="69">
        <v>1</v>
      </c>
      <c r="D66" s="69">
        <v>0.30769230769230771</v>
      </c>
      <c r="E66" s="69">
        <v>7.6923076923076927E-2</v>
      </c>
      <c r="F66" s="69">
        <v>0.30769230769230771</v>
      </c>
      <c r="G66" s="69">
        <v>7.6923076923076927E-2</v>
      </c>
      <c r="H66" s="69">
        <v>0.46153846153846156</v>
      </c>
      <c r="I66" s="69">
        <v>0.15384615384615385</v>
      </c>
      <c r="J66" s="69">
        <v>0.5</v>
      </c>
      <c r="K66" s="69">
        <v>0.5</v>
      </c>
      <c r="L66" s="69">
        <v>0.5</v>
      </c>
      <c r="M66" s="69">
        <v>6.2500000000000003E-3</v>
      </c>
      <c r="N66" s="69">
        <v>3.6659877800407331E-2</v>
      </c>
      <c r="O66" s="68">
        <v>1</v>
      </c>
      <c r="P66" s="68">
        <v>1</v>
      </c>
      <c r="Q66" s="68">
        <v>0.66666666669999997</v>
      </c>
      <c r="R66" s="68">
        <v>1</v>
      </c>
      <c r="S66" s="96" t="s">
        <v>178</v>
      </c>
    </row>
    <row r="67" spans="1:19" x14ac:dyDescent="0.3">
      <c r="A67" s="95" t="s">
        <v>63</v>
      </c>
      <c r="B67" s="68">
        <v>1</v>
      </c>
      <c r="C67" s="69">
        <v>1</v>
      </c>
      <c r="D67" s="69">
        <v>0.71875</v>
      </c>
      <c r="E67" s="69">
        <v>0.28125</v>
      </c>
      <c r="F67" s="69">
        <v>0.76190476190476186</v>
      </c>
      <c r="G67" s="69">
        <v>0.171875</v>
      </c>
      <c r="H67" s="69">
        <v>0.65625</v>
      </c>
      <c r="I67" s="69">
        <v>0.25</v>
      </c>
      <c r="J67" s="69">
        <v>0.76923076923076927</v>
      </c>
      <c r="K67" s="69">
        <v>0.76923076923076927</v>
      </c>
      <c r="L67" s="69">
        <v>0.84615384615384615</v>
      </c>
      <c r="M67" s="69">
        <v>5.4644808743169399E-3</v>
      </c>
      <c r="N67" s="69">
        <v>3.1792975970425137E-2</v>
      </c>
      <c r="O67" s="68">
        <v>1</v>
      </c>
      <c r="P67" s="68">
        <v>1</v>
      </c>
      <c r="Q67" s="68">
        <v>1</v>
      </c>
      <c r="R67" s="68">
        <v>1</v>
      </c>
      <c r="S67" s="96" t="s">
        <v>178</v>
      </c>
    </row>
    <row r="68" spans="1:19" x14ac:dyDescent="0.3">
      <c r="A68" s="95" t="s">
        <v>64</v>
      </c>
      <c r="B68" s="68">
        <v>1</v>
      </c>
      <c r="C68" s="69">
        <v>1</v>
      </c>
      <c r="D68" s="69">
        <v>0.5</v>
      </c>
      <c r="E68" s="69">
        <v>0.66666666666666663</v>
      </c>
      <c r="F68" s="69">
        <v>0.33333333333333331</v>
      </c>
      <c r="G68" s="69">
        <v>0.33333333333333331</v>
      </c>
      <c r="H68" s="69">
        <v>0.33333333333333331</v>
      </c>
      <c r="I68" s="69">
        <v>0.33333333333333331</v>
      </c>
      <c r="J68" s="70" t="s">
        <v>178</v>
      </c>
      <c r="K68" s="70" t="s">
        <v>178</v>
      </c>
      <c r="L68" s="70" t="s">
        <v>178</v>
      </c>
      <c r="M68" s="70" t="s">
        <v>178</v>
      </c>
      <c r="N68" s="69">
        <v>1.6129032258064516E-2</v>
      </c>
      <c r="O68" s="68">
        <v>1</v>
      </c>
      <c r="P68" s="68">
        <v>1</v>
      </c>
      <c r="Q68" s="68">
        <v>1</v>
      </c>
      <c r="R68" s="68">
        <v>1</v>
      </c>
      <c r="S68" s="96" t="s">
        <v>178</v>
      </c>
    </row>
    <row r="69" spans="1:19" x14ac:dyDescent="0.3">
      <c r="A69" s="95" t="s">
        <v>65</v>
      </c>
      <c r="B69" s="68">
        <v>1</v>
      </c>
      <c r="C69" s="69">
        <v>1</v>
      </c>
      <c r="D69" s="69">
        <v>0.92241379310344829</v>
      </c>
      <c r="E69" s="69">
        <v>0.64102564102564108</v>
      </c>
      <c r="F69" s="69">
        <v>0.95726495726495731</v>
      </c>
      <c r="G69" s="69">
        <v>0.47008547008547008</v>
      </c>
      <c r="H69" s="69">
        <v>0.96581196581196582</v>
      </c>
      <c r="I69" s="69">
        <v>0.58974358974358976</v>
      </c>
      <c r="J69" s="69">
        <v>0.68181818181818177</v>
      </c>
      <c r="K69" s="69">
        <v>0.86363636363636365</v>
      </c>
      <c r="L69" s="69">
        <v>0.81818181818181823</v>
      </c>
      <c r="M69" s="69">
        <v>1.8153117600631413E-2</v>
      </c>
      <c r="N69" s="69">
        <v>4.6899426784783739E-2</v>
      </c>
      <c r="O69" s="68">
        <v>1</v>
      </c>
      <c r="P69" s="68">
        <v>1</v>
      </c>
      <c r="Q69" s="68">
        <v>1</v>
      </c>
      <c r="R69" s="68">
        <v>1</v>
      </c>
      <c r="S69" s="96" t="s">
        <v>178</v>
      </c>
    </row>
    <row r="70" spans="1:19" x14ac:dyDescent="0.3">
      <c r="A70" s="95" t="s">
        <v>66</v>
      </c>
      <c r="B70" s="68">
        <v>1</v>
      </c>
      <c r="C70" s="69">
        <v>1</v>
      </c>
      <c r="D70" s="69">
        <v>0.61313868613138689</v>
      </c>
      <c r="E70" s="69">
        <v>0.32666666666666666</v>
      </c>
      <c r="F70" s="69">
        <v>0.68531468531468531</v>
      </c>
      <c r="G70" s="69">
        <v>0.27333333333333332</v>
      </c>
      <c r="H70" s="69">
        <v>0.70547945205479456</v>
      </c>
      <c r="I70" s="69">
        <v>0.4</v>
      </c>
      <c r="J70" s="69">
        <v>0.53191489361702127</v>
      </c>
      <c r="K70" s="69">
        <v>0.61702127659574468</v>
      </c>
      <c r="L70" s="69">
        <v>0.5957446808510638</v>
      </c>
      <c r="M70" s="69">
        <v>5.3390282968499734E-3</v>
      </c>
      <c r="N70" s="69">
        <v>1.8660531697341512E-2</v>
      </c>
      <c r="O70" s="68">
        <v>1</v>
      </c>
      <c r="P70" s="68">
        <v>1</v>
      </c>
      <c r="Q70" s="68">
        <v>1</v>
      </c>
      <c r="R70" s="68">
        <v>1</v>
      </c>
      <c r="S70" s="96" t="s">
        <v>178</v>
      </c>
    </row>
    <row r="71" spans="1:19" x14ac:dyDescent="0.3">
      <c r="A71" s="95" t="s">
        <v>67</v>
      </c>
      <c r="B71" s="68">
        <v>1</v>
      </c>
      <c r="C71" s="69">
        <v>1</v>
      </c>
      <c r="D71" s="69">
        <v>0.62962962962962965</v>
      </c>
      <c r="E71" s="69">
        <v>0.43333333333333335</v>
      </c>
      <c r="F71" s="69">
        <v>0.76666666666666672</v>
      </c>
      <c r="G71" s="69">
        <v>0.3</v>
      </c>
      <c r="H71" s="69">
        <v>0.58620689655172409</v>
      </c>
      <c r="I71" s="69">
        <v>0.33333333333333331</v>
      </c>
      <c r="J71" s="69">
        <v>1</v>
      </c>
      <c r="K71" s="69">
        <v>1</v>
      </c>
      <c r="L71" s="69">
        <v>1</v>
      </c>
      <c r="M71" s="69">
        <v>2.1459227467811159E-3</v>
      </c>
      <c r="N71" s="69">
        <v>3.3472803347280332E-2</v>
      </c>
      <c r="O71" s="68">
        <v>1</v>
      </c>
      <c r="P71" s="68">
        <v>1</v>
      </c>
      <c r="Q71" s="68">
        <v>1</v>
      </c>
      <c r="R71" s="68">
        <v>1</v>
      </c>
      <c r="S71" s="96" t="s">
        <v>178</v>
      </c>
    </row>
    <row r="72" spans="1:19" x14ac:dyDescent="0.3">
      <c r="A72" s="95" t="s">
        <v>68</v>
      </c>
      <c r="B72" s="68">
        <v>1</v>
      </c>
      <c r="C72" s="69">
        <v>1</v>
      </c>
      <c r="D72" s="69">
        <v>0.5</v>
      </c>
      <c r="E72" s="69">
        <v>0.2</v>
      </c>
      <c r="F72" s="69">
        <v>0.5</v>
      </c>
      <c r="G72" s="69">
        <v>0.2</v>
      </c>
      <c r="H72" s="69">
        <v>0.4</v>
      </c>
      <c r="I72" s="69">
        <v>0.2</v>
      </c>
      <c r="J72" s="69">
        <v>0.5</v>
      </c>
      <c r="K72" s="69">
        <v>0.5</v>
      </c>
      <c r="L72" s="69">
        <v>0.5</v>
      </c>
      <c r="M72" s="69">
        <v>1.6853932584269662E-2</v>
      </c>
      <c r="N72" s="69">
        <v>2.7777777777777776E-2</v>
      </c>
      <c r="O72" s="68">
        <v>1</v>
      </c>
      <c r="P72" s="68">
        <v>1</v>
      </c>
      <c r="Q72" s="68">
        <v>1</v>
      </c>
      <c r="R72" s="68">
        <v>1</v>
      </c>
      <c r="S72" s="96" t="s">
        <v>178</v>
      </c>
    </row>
    <row r="73" spans="1:19" x14ac:dyDescent="0.3">
      <c r="A73" s="95" t="s">
        <v>69</v>
      </c>
      <c r="B73" s="68">
        <v>1</v>
      </c>
      <c r="C73" s="69">
        <v>1</v>
      </c>
      <c r="D73" s="69">
        <v>0.60227272727272729</v>
      </c>
      <c r="E73" s="69">
        <v>0.40206185567010311</v>
      </c>
      <c r="F73" s="69">
        <v>0.55319148936170215</v>
      </c>
      <c r="G73" s="69">
        <v>0.23711340206185566</v>
      </c>
      <c r="H73" s="69">
        <v>0.57446808510638303</v>
      </c>
      <c r="I73" s="69">
        <v>0.31958762886597936</v>
      </c>
      <c r="J73" s="69">
        <v>0.8571428571428571</v>
      </c>
      <c r="K73" s="69">
        <v>0.7142857142857143</v>
      </c>
      <c r="L73" s="69">
        <v>0.6428571428571429</v>
      </c>
      <c r="M73" s="69">
        <v>8.3532219570405727E-3</v>
      </c>
      <c r="N73" s="69">
        <v>2.6414350482948944E-2</v>
      </c>
      <c r="O73" s="68">
        <v>1</v>
      </c>
      <c r="P73" s="68">
        <v>1</v>
      </c>
      <c r="Q73" s="68">
        <v>1</v>
      </c>
      <c r="R73" s="68">
        <v>1</v>
      </c>
      <c r="S73" s="96" t="s">
        <v>178</v>
      </c>
    </row>
    <row r="74" spans="1:19" ht="15" thickBot="1" x14ac:dyDescent="0.35">
      <c r="A74" s="98" t="s">
        <v>70</v>
      </c>
      <c r="B74" s="99">
        <v>1</v>
      </c>
      <c r="C74" s="100">
        <v>1</v>
      </c>
      <c r="D74" s="100">
        <v>0.61428571428571432</v>
      </c>
      <c r="E74" s="100">
        <v>0.40277777777777779</v>
      </c>
      <c r="F74" s="100">
        <v>0.6</v>
      </c>
      <c r="G74" s="100">
        <v>0.34722222222222221</v>
      </c>
      <c r="H74" s="100">
        <v>0.56338028169014087</v>
      </c>
      <c r="I74" s="100">
        <v>0.34722222222222221</v>
      </c>
      <c r="J74" s="100">
        <v>0.88888888888888884</v>
      </c>
      <c r="K74" s="100">
        <v>0.88888888888888884</v>
      </c>
      <c r="L74" s="100">
        <v>0.88888888888888884</v>
      </c>
      <c r="M74" s="100">
        <v>1.0115606936416185E-2</v>
      </c>
      <c r="N74" s="100">
        <v>4.5517241379310347E-2</v>
      </c>
      <c r="O74" s="99">
        <v>1</v>
      </c>
      <c r="P74" s="99">
        <v>1</v>
      </c>
      <c r="Q74" s="99">
        <v>1</v>
      </c>
      <c r="R74" s="99">
        <v>1</v>
      </c>
      <c r="S74" s="101" t="s">
        <v>178</v>
      </c>
    </row>
  </sheetData>
  <autoFilter ref="A1:S74" xr:uid="{00000000-0001-0000-0100-000000000000}"/>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4"/>
  <sheetViews>
    <sheetView zoomScale="72" zoomScaleNormal="85" workbookViewId="0"/>
  </sheetViews>
  <sheetFormatPr defaultRowHeight="14.4" x14ac:dyDescent="0.3"/>
  <cols>
    <col min="1" max="1" width="21.21875" style="41" bestFit="1" customWidth="1"/>
    <col min="2" max="17" width="10.77734375" style="41" customWidth="1"/>
    <col min="18" max="18" width="8.88671875" style="41"/>
    <col min="19" max="19" width="10.44140625" style="41" customWidth="1"/>
    <col min="20" max="20" width="10.21875" style="41" customWidth="1"/>
    <col min="21" max="21" width="16.44140625" style="41" bestFit="1" customWidth="1"/>
    <col min="22" max="24" width="17.5546875" style="41" bestFit="1" customWidth="1"/>
    <col min="25" max="33" width="16.44140625" style="41" bestFit="1" customWidth="1"/>
    <col min="34" max="16384" width="8.88671875" style="41"/>
  </cols>
  <sheetData>
    <row r="1" spans="1:26" ht="72" x14ac:dyDescent="0.3">
      <c r="A1" s="72" t="s">
        <v>144</v>
      </c>
      <c r="B1" s="73" t="s">
        <v>93</v>
      </c>
      <c r="C1" s="73" t="s">
        <v>94</v>
      </c>
      <c r="D1" s="73" t="s">
        <v>95</v>
      </c>
      <c r="E1" s="73" t="s">
        <v>96</v>
      </c>
      <c r="F1" s="73" t="s">
        <v>97</v>
      </c>
      <c r="G1" s="73" t="s">
        <v>98</v>
      </c>
      <c r="H1" s="73" t="s">
        <v>99</v>
      </c>
      <c r="I1" s="73" t="s">
        <v>100</v>
      </c>
      <c r="J1" s="73" t="s">
        <v>101</v>
      </c>
      <c r="K1" s="73" t="s">
        <v>102</v>
      </c>
      <c r="L1" s="73" t="s">
        <v>103</v>
      </c>
      <c r="M1" s="73" t="s">
        <v>104</v>
      </c>
      <c r="N1" s="73" t="s">
        <v>105</v>
      </c>
      <c r="O1" s="73" t="s">
        <v>106</v>
      </c>
      <c r="P1" s="73" t="s">
        <v>107</v>
      </c>
      <c r="Q1" s="74" t="s">
        <v>108</v>
      </c>
      <c r="R1" s="52"/>
      <c r="S1" s="52"/>
    </row>
    <row r="2" spans="1:26" ht="15" thickBot="1" x14ac:dyDescent="0.35">
      <c r="A2" s="75" t="s">
        <v>145</v>
      </c>
      <c r="B2" s="42">
        <v>2606</v>
      </c>
      <c r="C2" s="42">
        <v>217</v>
      </c>
      <c r="D2" s="42">
        <v>198</v>
      </c>
      <c r="E2" s="42">
        <v>946</v>
      </c>
      <c r="F2" s="42">
        <v>985</v>
      </c>
      <c r="G2" s="42">
        <v>855</v>
      </c>
      <c r="H2" s="42">
        <v>225</v>
      </c>
      <c r="I2" s="42">
        <v>115</v>
      </c>
      <c r="J2" s="42">
        <v>9</v>
      </c>
      <c r="K2" s="42">
        <v>282</v>
      </c>
      <c r="L2" s="42">
        <v>128</v>
      </c>
      <c r="M2" s="42">
        <v>254</v>
      </c>
      <c r="N2" s="42">
        <v>0</v>
      </c>
      <c r="O2" s="42">
        <v>0</v>
      </c>
      <c r="P2" s="42">
        <v>11</v>
      </c>
      <c r="Q2" s="76">
        <f>SUM(B2:P2)</f>
        <v>6831</v>
      </c>
      <c r="R2" s="71"/>
      <c r="S2" s="52"/>
    </row>
    <row r="3" spans="1:26" x14ac:dyDescent="0.3">
      <c r="A3" s="77" t="s">
        <v>0</v>
      </c>
      <c r="B3" s="43">
        <v>8</v>
      </c>
      <c r="C3" s="43">
        <v>1</v>
      </c>
      <c r="D3" s="43">
        <v>0</v>
      </c>
      <c r="E3" s="43">
        <v>2</v>
      </c>
      <c r="F3" s="43">
        <v>5</v>
      </c>
      <c r="G3" s="43">
        <v>1</v>
      </c>
      <c r="H3" s="43">
        <v>1</v>
      </c>
      <c r="I3" s="43">
        <v>0</v>
      </c>
      <c r="J3" s="43">
        <v>0</v>
      </c>
      <c r="K3" s="43">
        <v>1</v>
      </c>
      <c r="L3" s="43">
        <v>0</v>
      </c>
      <c r="M3" s="43">
        <v>1</v>
      </c>
      <c r="N3" s="43">
        <v>0</v>
      </c>
      <c r="O3" s="43">
        <v>0</v>
      </c>
      <c r="P3" s="43">
        <v>0</v>
      </c>
      <c r="Q3" s="78">
        <f t="shared" ref="Q3:Q66" si="0">SUM(B3:P3)</f>
        <v>20</v>
      </c>
      <c r="S3" s="119" t="s">
        <v>177</v>
      </c>
      <c r="T3" s="120"/>
      <c r="U3" s="120"/>
      <c r="V3" s="120"/>
      <c r="W3" s="120"/>
      <c r="X3" s="120"/>
      <c r="Y3" s="120"/>
      <c r="Z3" s="121"/>
    </row>
    <row r="4" spans="1:26" x14ac:dyDescent="0.3">
      <c r="A4" s="77" t="s">
        <v>1</v>
      </c>
      <c r="B4" s="43">
        <v>4</v>
      </c>
      <c r="C4" s="43">
        <v>0</v>
      </c>
      <c r="D4" s="43">
        <v>0</v>
      </c>
      <c r="E4" s="43">
        <v>0</v>
      </c>
      <c r="F4" s="43">
        <v>0</v>
      </c>
      <c r="G4" s="43">
        <v>5</v>
      </c>
      <c r="H4" s="43">
        <v>0</v>
      </c>
      <c r="I4" s="43">
        <v>1</v>
      </c>
      <c r="J4" s="43">
        <v>0</v>
      </c>
      <c r="K4" s="43">
        <v>0</v>
      </c>
      <c r="L4" s="43">
        <v>0</v>
      </c>
      <c r="M4" s="43">
        <v>1</v>
      </c>
      <c r="N4" s="43">
        <v>0</v>
      </c>
      <c r="O4" s="43">
        <v>0</v>
      </c>
      <c r="P4" s="43">
        <v>0</v>
      </c>
      <c r="Q4" s="78">
        <f t="shared" si="0"/>
        <v>11</v>
      </c>
      <c r="S4" s="122"/>
      <c r="T4" s="123"/>
      <c r="U4" s="123"/>
      <c r="V4" s="123"/>
      <c r="W4" s="123"/>
      <c r="X4" s="123"/>
      <c r="Y4" s="123"/>
      <c r="Z4" s="124"/>
    </row>
    <row r="5" spans="1:26" x14ac:dyDescent="0.3">
      <c r="A5" s="77" t="s">
        <v>2</v>
      </c>
      <c r="B5" s="43">
        <v>20</v>
      </c>
      <c r="C5" s="43">
        <v>2</v>
      </c>
      <c r="D5" s="43">
        <v>1</v>
      </c>
      <c r="E5" s="43">
        <v>2</v>
      </c>
      <c r="F5" s="43">
        <v>5</v>
      </c>
      <c r="G5" s="43">
        <v>10</v>
      </c>
      <c r="H5" s="43">
        <v>6</v>
      </c>
      <c r="I5" s="43">
        <v>0</v>
      </c>
      <c r="J5" s="43">
        <v>0</v>
      </c>
      <c r="K5" s="43">
        <v>0</v>
      </c>
      <c r="L5" s="43">
        <v>0</v>
      </c>
      <c r="M5" s="43">
        <v>1</v>
      </c>
      <c r="N5" s="43">
        <v>0</v>
      </c>
      <c r="O5" s="43">
        <v>0</v>
      </c>
      <c r="P5" s="43">
        <v>0</v>
      </c>
      <c r="Q5" s="78">
        <f t="shared" si="0"/>
        <v>47</v>
      </c>
      <c r="S5" s="122"/>
      <c r="T5" s="123"/>
      <c r="U5" s="123"/>
      <c r="V5" s="123"/>
      <c r="W5" s="123"/>
      <c r="X5" s="123"/>
      <c r="Y5" s="123"/>
      <c r="Z5" s="124"/>
    </row>
    <row r="6" spans="1:26" x14ac:dyDescent="0.3">
      <c r="A6" s="77" t="s">
        <v>3</v>
      </c>
      <c r="B6" s="43">
        <v>5</v>
      </c>
      <c r="C6" s="43">
        <v>0</v>
      </c>
      <c r="D6" s="43">
        <v>0</v>
      </c>
      <c r="E6" s="43">
        <v>1</v>
      </c>
      <c r="F6" s="43">
        <v>1</v>
      </c>
      <c r="G6" s="43">
        <v>0</v>
      </c>
      <c r="H6" s="43">
        <v>2</v>
      </c>
      <c r="I6" s="43">
        <v>0</v>
      </c>
      <c r="J6" s="43">
        <v>0</v>
      </c>
      <c r="K6" s="43">
        <v>0</v>
      </c>
      <c r="L6" s="43">
        <v>0</v>
      </c>
      <c r="M6" s="43">
        <v>0</v>
      </c>
      <c r="N6" s="43">
        <v>0</v>
      </c>
      <c r="O6" s="43">
        <v>0</v>
      </c>
      <c r="P6" s="43">
        <v>0</v>
      </c>
      <c r="Q6" s="78">
        <f t="shared" si="0"/>
        <v>9</v>
      </c>
      <c r="S6" s="122"/>
      <c r="T6" s="123"/>
      <c r="U6" s="123"/>
      <c r="V6" s="123"/>
      <c r="W6" s="123"/>
      <c r="X6" s="123"/>
      <c r="Y6" s="123"/>
      <c r="Z6" s="124"/>
    </row>
    <row r="7" spans="1:26" x14ac:dyDescent="0.3">
      <c r="A7" s="77" t="s">
        <v>4</v>
      </c>
      <c r="B7" s="43">
        <v>117</v>
      </c>
      <c r="C7" s="43">
        <v>5</v>
      </c>
      <c r="D7" s="43">
        <v>23</v>
      </c>
      <c r="E7" s="43">
        <v>19</v>
      </c>
      <c r="F7" s="43">
        <v>55</v>
      </c>
      <c r="G7" s="43">
        <v>81</v>
      </c>
      <c r="H7" s="43">
        <v>8</v>
      </c>
      <c r="I7" s="43">
        <v>4</v>
      </c>
      <c r="J7" s="43">
        <v>1</v>
      </c>
      <c r="K7" s="43">
        <v>21</v>
      </c>
      <c r="L7" s="43">
        <v>6</v>
      </c>
      <c r="M7" s="43">
        <v>10</v>
      </c>
      <c r="N7" s="43">
        <v>0</v>
      </c>
      <c r="O7" s="43">
        <v>0</v>
      </c>
      <c r="P7" s="43">
        <v>2</v>
      </c>
      <c r="Q7" s="78">
        <f t="shared" si="0"/>
        <v>352</v>
      </c>
      <c r="S7" s="122"/>
      <c r="T7" s="123"/>
      <c r="U7" s="123"/>
      <c r="V7" s="123"/>
      <c r="W7" s="123"/>
      <c r="X7" s="123"/>
      <c r="Y7" s="123"/>
      <c r="Z7" s="124"/>
    </row>
    <row r="8" spans="1:26" x14ac:dyDescent="0.3">
      <c r="A8" s="77" t="s">
        <v>5</v>
      </c>
      <c r="B8" s="43">
        <v>3</v>
      </c>
      <c r="C8" s="43">
        <v>3</v>
      </c>
      <c r="D8" s="43">
        <v>0</v>
      </c>
      <c r="E8" s="43">
        <v>3</v>
      </c>
      <c r="F8" s="43">
        <v>2</v>
      </c>
      <c r="G8" s="43">
        <v>1</v>
      </c>
      <c r="H8" s="43">
        <v>0</v>
      </c>
      <c r="I8" s="43">
        <v>0</v>
      </c>
      <c r="J8" s="43">
        <v>0</v>
      </c>
      <c r="K8" s="43">
        <v>0</v>
      </c>
      <c r="L8" s="43">
        <v>1</v>
      </c>
      <c r="M8" s="43">
        <v>0</v>
      </c>
      <c r="N8" s="43">
        <v>0</v>
      </c>
      <c r="O8" s="43">
        <v>0</v>
      </c>
      <c r="P8" s="43">
        <v>0</v>
      </c>
      <c r="Q8" s="78">
        <f t="shared" si="0"/>
        <v>13</v>
      </c>
      <c r="S8" s="122"/>
      <c r="T8" s="123"/>
      <c r="U8" s="123"/>
      <c r="V8" s="123"/>
      <c r="W8" s="123"/>
      <c r="X8" s="123"/>
      <c r="Y8" s="123"/>
      <c r="Z8" s="124"/>
    </row>
    <row r="9" spans="1:26" x14ac:dyDescent="0.3">
      <c r="A9" s="77" t="s">
        <v>6</v>
      </c>
      <c r="B9" s="43">
        <v>4</v>
      </c>
      <c r="C9" s="43">
        <v>1</v>
      </c>
      <c r="D9" s="43">
        <v>0</v>
      </c>
      <c r="E9" s="43">
        <v>0</v>
      </c>
      <c r="F9" s="43">
        <v>2</v>
      </c>
      <c r="G9" s="43">
        <v>0</v>
      </c>
      <c r="H9" s="43">
        <v>2</v>
      </c>
      <c r="I9" s="43">
        <v>2</v>
      </c>
      <c r="J9" s="43">
        <v>0</v>
      </c>
      <c r="K9" s="43">
        <v>0</v>
      </c>
      <c r="L9" s="43">
        <v>0</v>
      </c>
      <c r="M9" s="43">
        <v>2</v>
      </c>
      <c r="N9" s="43">
        <v>0</v>
      </c>
      <c r="O9" s="43">
        <v>0</v>
      </c>
      <c r="P9" s="43">
        <v>0</v>
      </c>
      <c r="Q9" s="78">
        <f t="shared" si="0"/>
        <v>13</v>
      </c>
      <c r="S9" s="122"/>
      <c r="T9" s="123"/>
      <c r="U9" s="123"/>
      <c r="V9" s="123"/>
      <c r="W9" s="123"/>
      <c r="X9" s="123"/>
      <c r="Y9" s="123"/>
      <c r="Z9" s="124"/>
    </row>
    <row r="10" spans="1:26" x14ac:dyDescent="0.3">
      <c r="A10" s="77" t="s">
        <v>7</v>
      </c>
      <c r="B10" s="43">
        <v>31</v>
      </c>
      <c r="C10" s="43">
        <v>2</v>
      </c>
      <c r="D10" s="43">
        <v>0</v>
      </c>
      <c r="E10" s="43">
        <v>3</v>
      </c>
      <c r="F10" s="43">
        <v>10</v>
      </c>
      <c r="G10" s="43">
        <v>2</v>
      </c>
      <c r="H10" s="43">
        <v>0</v>
      </c>
      <c r="I10" s="43">
        <v>0</v>
      </c>
      <c r="J10" s="43">
        <v>0</v>
      </c>
      <c r="K10" s="43">
        <v>0</v>
      </c>
      <c r="L10" s="43">
        <v>0</v>
      </c>
      <c r="M10" s="43">
        <v>1</v>
      </c>
      <c r="N10" s="43">
        <v>0</v>
      </c>
      <c r="O10" s="43">
        <v>0</v>
      </c>
      <c r="P10" s="43">
        <v>0</v>
      </c>
      <c r="Q10" s="78">
        <f t="shared" si="0"/>
        <v>49</v>
      </c>
      <c r="S10" s="122"/>
      <c r="T10" s="123"/>
      <c r="U10" s="123"/>
      <c r="V10" s="123"/>
      <c r="W10" s="123"/>
      <c r="X10" s="123"/>
      <c r="Y10" s="123"/>
      <c r="Z10" s="124"/>
    </row>
    <row r="11" spans="1:26" x14ac:dyDescent="0.3">
      <c r="A11" s="77" t="s">
        <v>8</v>
      </c>
      <c r="B11" s="43">
        <v>54</v>
      </c>
      <c r="C11" s="43">
        <v>7</v>
      </c>
      <c r="D11" s="43">
        <v>0</v>
      </c>
      <c r="E11" s="43">
        <v>5</v>
      </c>
      <c r="F11" s="43">
        <v>13</v>
      </c>
      <c r="G11" s="43">
        <v>6</v>
      </c>
      <c r="H11" s="43">
        <v>0</v>
      </c>
      <c r="I11" s="43">
        <v>0</v>
      </c>
      <c r="J11" s="43">
        <v>1</v>
      </c>
      <c r="K11" s="43">
        <v>0</v>
      </c>
      <c r="L11" s="43">
        <v>2</v>
      </c>
      <c r="M11" s="43">
        <v>1</v>
      </c>
      <c r="N11" s="43">
        <v>0</v>
      </c>
      <c r="O11" s="43">
        <v>0</v>
      </c>
      <c r="P11" s="43">
        <v>0</v>
      </c>
      <c r="Q11" s="78">
        <f t="shared" si="0"/>
        <v>89</v>
      </c>
      <c r="S11" s="122"/>
      <c r="T11" s="123"/>
      <c r="U11" s="123"/>
      <c r="V11" s="123"/>
      <c r="W11" s="123"/>
      <c r="X11" s="123"/>
      <c r="Y11" s="123"/>
      <c r="Z11" s="124"/>
    </row>
    <row r="12" spans="1:26" x14ac:dyDescent="0.3">
      <c r="A12" s="77" t="s">
        <v>9</v>
      </c>
      <c r="B12" s="43">
        <v>9</v>
      </c>
      <c r="C12" s="43">
        <v>0</v>
      </c>
      <c r="D12" s="43">
        <v>2</v>
      </c>
      <c r="E12" s="43">
        <v>5</v>
      </c>
      <c r="F12" s="43">
        <v>7</v>
      </c>
      <c r="G12" s="43">
        <v>0</v>
      </c>
      <c r="H12" s="43">
        <v>3</v>
      </c>
      <c r="I12" s="43">
        <v>2</v>
      </c>
      <c r="J12" s="43">
        <v>0</v>
      </c>
      <c r="K12" s="43">
        <v>0</v>
      </c>
      <c r="L12" s="43">
        <v>1</v>
      </c>
      <c r="M12" s="43">
        <v>0</v>
      </c>
      <c r="N12" s="43">
        <v>0</v>
      </c>
      <c r="O12" s="43">
        <v>0</v>
      </c>
      <c r="P12" s="43">
        <v>0</v>
      </c>
      <c r="Q12" s="78">
        <f t="shared" si="0"/>
        <v>29</v>
      </c>
      <c r="S12" s="122"/>
      <c r="T12" s="123"/>
      <c r="U12" s="123"/>
      <c r="V12" s="123"/>
      <c r="W12" s="123"/>
      <c r="X12" s="123"/>
      <c r="Y12" s="123"/>
      <c r="Z12" s="124"/>
    </row>
    <row r="13" spans="1:26" x14ac:dyDescent="0.3">
      <c r="A13" s="77" t="s">
        <v>10</v>
      </c>
      <c r="B13" s="43">
        <v>23</v>
      </c>
      <c r="C13" s="43">
        <v>0</v>
      </c>
      <c r="D13" s="43">
        <v>2</v>
      </c>
      <c r="E13" s="43">
        <v>5</v>
      </c>
      <c r="F13" s="43">
        <v>2</v>
      </c>
      <c r="G13" s="43">
        <v>8</v>
      </c>
      <c r="H13" s="43">
        <v>3</v>
      </c>
      <c r="I13" s="43">
        <v>1</v>
      </c>
      <c r="J13" s="43">
        <v>1</v>
      </c>
      <c r="K13" s="43">
        <v>0</v>
      </c>
      <c r="L13" s="43">
        <v>0</v>
      </c>
      <c r="M13" s="43">
        <v>1</v>
      </c>
      <c r="N13" s="43">
        <v>0</v>
      </c>
      <c r="O13" s="43">
        <v>0</v>
      </c>
      <c r="P13" s="43">
        <v>0</v>
      </c>
      <c r="Q13" s="78">
        <f t="shared" si="0"/>
        <v>46</v>
      </c>
      <c r="S13" s="122"/>
      <c r="T13" s="123"/>
      <c r="U13" s="123"/>
      <c r="V13" s="123"/>
      <c r="W13" s="123"/>
      <c r="X13" s="123"/>
      <c r="Y13" s="123"/>
      <c r="Z13" s="124"/>
    </row>
    <row r="14" spans="1:26" x14ac:dyDescent="0.3">
      <c r="A14" s="77" t="s">
        <v>11</v>
      </c>
      <c r="B14" s="43">
        <v>9</v>
      </c>
      <c r="C14" s="43">
        <v>2</v>
      </c>
      <c r="D14" s="43">
        <v>0</v>
      </c>
      <c r="E14" s="43">
        <v>0</v>
      </c>
      <c r="F14" s="43">
        <v>2</v>
      </c>
      <c r="G14" s="43">
        <v>0</v>
      </c>
      <c r="H14" s="43">
        <v>0</v>
      </c>
      <c r="I14" s="43">
        <v>1</v>
      </c>
      <c r="J14" s="43">
        <v>0</v>
      </c>
      <c r="K14" s="43">
        <v>0</v>
      </c>
      <c r="L14" s="43">
        <v>1</v>
      </c>
      <c r="M14" s="43">
        <v>1</v>
      </c>
      <c r="N14" s="43">
        <v>0</v>
      </c>
      <c r="O14" s="43">
        <v>0</v>
      </c>
      <c r="P14" s="43">
        <v>0</v>
      </c>
      <c r="Q14" s="78">
        <f t="shared" si="0"/>
        <v>16</v>
      </c>
      <c r="S14" s="122"/>
      <c r="T14" s="123"/>
      <c r="U14" s="123"/>
      <c r="V14" s="123"/>
      <c r="W14" s="123"/>
      <c r="X14" s="123"/>
      <c r="Y14" s="123"/>
      <c r="Z14" s="124"/>
    </row>
    <row r="15" spans="1:26" x14ac:dyDescent="0.3">
      <c r="A15" s="77" t="s">
        <v>12</v>
      </c>
      <c r="B15" s="43">
        <v>216</v>
      </c>
      <c r="C15" s="43">
        <v>5</v>
      </c>
      <c r="D15" s="43">
        <v>28</v>
      </c>
      <c r="E15" s="43">
        <v>61</v>
      </c>
      <c r="F15" s="43">
        <v>93</v>
      </c>
      <c r="G15" s="43">
        <v>43</v>
      </c>
      <c r="H15" s="43">
        <v>14</v>
      </c>
      <c r="I15" s="43">
        <v>13</v>
      </c>
      <c r="J15" s="43">
        <v>1</v>
      </c>
      <c r="K15" s="43">
        <v>28</v>
      </c>
      <c r="L15" s="43">
        <v>8</v>
      </c>
      <c r="M15" s="43">
        <v>18</v>
      </c>
      <c r="N15" s="43">
        <v>0</v>
      </c>
      <c r="O15" s="43">
        <v>0</v>
      </c>
      <c r="P15" s="43">
        <v>1</v>
      </c>
      <c r="Q15" s="78">
        <f t="shared" si="0"/>
        <v>529</v>
      </c>
      <c r="S15" s="122"/>
      <c r="T15" s="123"/>
      <c r="U15" s="123"/>
      <c r="V15" s="123"/>
      <c r="W15" s="123"/>
      <c r="X15" s="123"/>
      <c r="Y15" s="123"/>
      <c r="Z15" s="124"/>
    </row>
    <row r="16" spans="1:26" x14ac:dyDescent="0.3">
      <c r="A16" s="77" t="s">
        <v>13</v>
      </c>
      <c r="B16" s="43">
        <v>37</v>
      </c>
      <c r="C16" s="43">
        <v>1</v>
      </c>
      <c r="D16" s="43">
        <v>4</v>
      </c>
      <c r="E16" s="43">
        <v>17</v>
      </c>
      <c r="F16" s="43">
        <v>39</v>
      </c>
      <c r="G16" s="43">
        <v>10</v>
      </c>
      <c r="H16" s="43">
        <v>16</v>
      </c>
      <c r="I16" s="43">
        <v>3</v>
      </c>
      <c r="J16" s="43">
        <v>0</v>
      </c>
      <c r="K16" s="43">
        <v>2</v>
      </c>
      <c r="L16" s="43">
        <v>7</v>
      </c>
      <c r="M16" s="43">
        <v>2</v>
      </c>
      <c r="N16" s="43">
        <v>0</v>
      </c>
      <c r="O16" s="43">
        <v>0</v>
      </c>
      <c r="P16" s="43">
        <v>0</v>
      </c>
      <c r="Q16" s="78">
        <f t="shared" si="0"/>
        <v>138</v>
      </c>
      <c r="S16" s="122"/>
      <c r="T16" s="123"/>
      <c r="U16" s="123"/>
      <c r="V16" s="123"/>
      <c r="W16" s="123"/>
      <c r="X16" s="123"/>
      <c r="Y16" s="123"/>
      <c r="Z16" s="124"/>
    </row>
    <row r="17" spans="1:33" x14ac:dyDescent="0.3">
      <c r="A17" s="77" t="s">
        <v>14</v>
      </c>
      <c r="B17" s="43">
        <v>6</v>
      </c>
      <c r="C17" s="43">
        <v>0</v>
      </c>
      <c r="D17" s="43">
        <v>0</v>
      </c>
      <c r="E17" s="43">
        <v>3</v>
      </c>
      <c r="F17" s="43">
        <v>3</v>
      </c>
      <c r="G17" s="43">
        <v>0</v>
      </c>
      <c r="H17" s="43">
        <v>0</v>
      </c>
      <c r="I17" s="43">
        <v>0</v>
      </c>
      <c r="J17" s="43">
        <v>0</v>
      </c>
      <c r="K17" s="43">
        <v>0</v>
      </c>
      <c r="L17" s="43">
        <v>0</v>
      </c>
      <c r="M17" s="43">
        <v>3</v>
      </c>
      <c r="N17" s="43">
        <v>0</v>
      </c>
      <c r="O17" s="43">
        <v>0</v>
      </c>
      <c r="P17" s="43">
        <v>0</v>
      </c>
      <c r="Q17" s="78">
        <f t="shared" si="0"/>
        <v>15</v>
      </c>
      <c r="S17" s="122"/>
      <c r="T17" s="123"/>
      <c r="U17" s="123"/>
      <c r="V17" s="123"/>
      <c r="W17" s="123"/>
      <c r="X17" s="123"/>
      <c r="Y17" s="123"/>
      <c r="Z17" s="124"/>
    </row>
    <row r="18" spans="1:33" x14ac:dyDescent="0.3">
      <c r="A18" s="77" t="s">
        <v>15</v>
      </c>
      <c r="B18" s="43">
        <v>22</v>
      </c>
      <c r="C18" s="43">
        <v>1</v>
      </c>
      <c r="D18" s="43">
        <v>9</v>
      </c>
      <c r="E18" s="43">
        <v>2</v>
      </c>
      <c r="F18" s="43">
        <v>6</v>
      </c>
      <c r="G18" s="43">
        <v>4</v>
      </c>
      <c r="H18" s="43">
        <v>0</v>
      </c>
      <c r="I18" s="43">
        <v>5</v>
      </c>
      <c r="J18" s="43">
        <v>0</v>
      </c>
      <c r="K18" s="43">
        <v>0</v>
      </c>
      <c r="L18" s="43">
        <v>1</v>
      </c>
      <c r="M18" s="43">
        <v>1</v>
      </c>
      <c r="N18" s="43">
        <v>0</v>
      </c>
      <c r="O18" s="43">
        <v>0</v>
      </c>
      <c r="P18" s="43">
        <v>0</v>
      </c>
      <c r="Q18" s="78">
        <f t="shared" si="0"/>
        <v>51</v>
      </c>
      <c r="S18" s="122"/>
      <c r="T18" s="123"/>
      <c r="U18" s="123"/>
      <c r="V18" s="123"/>
      <c r="W18" s="123"/>
      <c r="X18" s="123"/>
      <c r="Y18" s="123"/>
      <c r="Z18" s="124"/>
    </row>
    <row r="19" spans="1:33" x14ac:dyDescent="0.3">
      <c r="A19" s="77" t="s">
        <v>16</v>
      </c>
      <c r="B19" s="43">
        <v>24</v>
      </c>
      <c r="C19" s="43">
        <v>0</v>
      </c>
      <c r="D19" s="43">
        <v>0</v>
      </c>
      <c r="E19" s="43">
        <v>2</v>
      </c>
      <c r="F19" s="43">
        <v>14</v>
      </c>
      <c r="G19" s="43">
        <v>4</v>
      </c>
      <c r="H19" s="43">
        <v>5</v>
      </c>
      <c r="I19" s="43">
        <v>1</v>
      </c>
      <c r="J19" s="43">
        <v>0</v>
      </c>
      <c r="K19" s="43">
        <v>0</v>
      </c>
      <c r="L19" s="43">
        <v>2</v>
      </c>
      <c r="M19" s="43">
        <v>9</v>
      </c>
      <c r="N19" s="43">
        <v>0</v>
      </c>
      <c r="O19" s="43">
        <v>0</v>
      </c>
      <c r="P19" s="43">
        <v>0</v>
      </c>
      <c r="Q19" s="78">
        <f t="shared" si="0"/>
        <v>61</v>
      </c>
      <c r="S19" s="122"/>
      <c r="T19" s="123"/>
      <c r="U19" s="123"/>
      <c r="V19" s="123"/>
      <c r="W19" s="123"/>
      <c r="X19" s="123"/>
      <c r="Y19" s="123"/>
      <c r="Z19" s="124"/>
    </row>
    <row r="20" spans="1:33" x14ac:dyDescent="0.3">
      <c r="A20" s="77" t="s">
        <v>17</v>
      </c>
      <c r="B20" s="43">
        <v>37</v>
      </c>
      <c r="C20" s="43">
        <v>3</v>
      </c>
      <c r="D20" s="43">
        <v>0</v>
      </c>
      <c r="E20" s="43">
        <v>8</v>
      </c>
      <c r="F20" s="43">
        <v>27</v>
      </c>
      <c r="G20" s="43">
        <v>21</v>
      </c>
      <c r="H20" s="43">
        <v>3</v>
      </c>
      <c r="I20" s="43">
        <v>0</v>
      </c>
      <c r="J20" s="43">
        <v>1</v>
      </c>
      <c r="K20" s="43">
        <v>5</v>
      </c>
      <c r="L20" s="43">
        <v>1</v>
      </c>
      <c r="M20" s="43">
        <v>5</v>
      </c>
      <c r="N20" s="43">
        <v>0</v>
      </c>
      <c r="O20" s="43">
        <v>0</v>
      </c>
      <c r="P20" s="43">
        <v>1</v>
      </c>
      <c r="Q20" s="78">
        <f t="shared" si="0"/>
        <v>112</v>
      </c>
      <c r="S20" s="122"/>
      <c r="T20" s="123"/>
      <c r="U20" s="123"/>
      <c r="V20" s="123"/>
      <c r="W20" s="123"/>
      <c r="X20" s="123"/>
      <c r="Y20" s="123"/>
      <c r="Z20" s="124"/>
    </row>
    <row r="21" spans="1:33" x14ac:dyDescent="0.3">
      <c r="A21" s="77" t="s">
        <v>18</v>
      </c>
      <c r="B21" s="43">
        <v>0</v>
      </c>
      <c r="C21" s="43">
        <v>0</v>
      </c>
      <c r="D21" s="43">
        <v>0</v>
      </c>
      <c r="E21" s="43">
        <v>1</v>
      </c>
      <c r="F21" s="43">
        <v>1</v>
      </c>
      <c r="G21" s="43">
        <v>0</v>
      </c>
      <c r="H21" s="43">
        <v>0</v>
      </c>
      <c r="I21" s="43">
        <v>1</v>
      </c>
      <c r="J21" s="43">
        <v>0</v>
      </c>
      <c r="K21" s="43">
        <v>0</v>
      </c>
      <c r="L21" s="43">
        <v>0</v>
      </c>
      <c r="M21" s="43">
        <v>0</v>
      </c>
      <c r="N21" s="43">
        <v>0</v>
      </c>
      <c r="O21" s="43">
        <v>0</v>
      </c>
      <c r="P21" s="43">
        <v>0</v>
      </c>
      <c r="Q21" s="78">
        <f t="shared" si="0"/>
        <v>3</v>
      </c>
      <c r="S21" s="122"/>
      <c r="T21" s="123"/>
      <c r="U21" s="123"/>
      <c r="V21" s="123"/>
      <c r="W21" s="123"/>
      <c r="X21" s="123"/>
      <c r="Y21" s="123"/>
      <c r="Z21" s="124"/>
    </row>
    <row r="22" spans="1:33" x14ac:dyDescent="0.3">
      <c r="A22" s="77" t="s">
        <v>19</v>
      </c>
      <c r="B22" s="43">
        <v>70</v>
      </c>
      <c r="C22" s="43">
        <v>4</v>
      </c>
      <c r="D22" s="43">
        <v>0</v>
      </c>
      <c r="E22" s="43">
        <v>11</v>
      </c>
      <c r="F22" s="43">
        <v>15</v>
      </c>
      <c r="G22" s="43">
        <v>9</v>
      </c>
      <c r="H22" s="43">
        <v>5</v>
      </c>
      <c r="I22" s="43">
        <v>1</v>
      </c>
      <c r="J22" s="43">
        <v>0</v>
      </c>
      <c r="K22" s="43">
        <v>5</v>
      </c>
      <c r="L22" s="43">
        <v>2</v>
      </c>
      <c r="M22" s="43">
        <v>1</v>
      </c>
      <c r="N22" s="43">
        <v>0</v>
      </c>
      <c r="O22" s="43">
        <v>0</v>
      </c>
      <c r="P22" s="43">
        <v>0</v>
      </c>
      <c r="Q22" s="78">
        <f t="shared" si="0"/>
        <v>123</v>
      </c>
      <c r="S22" s="122"/>
      <c r="T22" s="123"/>
      <c r="U22" s="123"/>
      <c r="V22" s="123"/>
      <c r="W22" s="123"/>
      <c r="X22" s="123"/>
      <c r="Y22" s="123"/>
      <c r="Z22" s="124"/>
    </row>
    <row r="23" spans="1:33" x14ac:dyDescent="0.3">
      <c r="A23" s="77" t="s">
        <v>20</v>
      </c>
      <c r="B23" s="43">
        <v>1</v>
      </c>
      <c r="C23" s="43">
        <v>0</v>
      </c>
      <c r="D23" s="43">
        <v>0</v>
      </c>
      <c r="E23" s="43">
        <v>4</v>
      </c>
      <c r="F23" s="43">
        <v>3</v>
      </c>
      <c r="G23" s="43">
        <v>1</v>
      </c>
      <c r="H23" s="43">
        <v>0</v>
      </c>
      <c r="I23" s="43">
        <v>2</v>
      </c>
      <c r="J23" s="43">
        <v>0</v>
      </c>
      <c r="K23" s="43">
        <v>0</v>
      </c>
      <c r="L23" s="43">
        <v>3</v>
      </c>
      <c r="M23" s="43">
        <v>0</v>
      </c>
      <c r="N23" s="43">
        <v>0</v>
      </c>
      <c r="O23" s="43">
        <v>0</v>
      </c>
      <c r="P23" s="43">
        <v>0</v>
      </c>
      <c r="Q23" s="78">
        <f t="shared" si="0"/>
        <v>14</v>
      </c>
      <c r="S23" s="122"/>
      <c r="T23" s="123"/>
      <c r="U23" s="123"/>
      <c r="V23" s="123"/>
      <c r="W23" s="123"/>
      <c r="X23" s="123"/>
      <c r="Y23" s="123"/>
      <c r="Z23" s="124"/>
    </row>
    <row r="24" spans="1:33" x14ac:dyDescent="0.3">
      <c r="A24" s="77" t="s">
        <v>21</v>
      </c>
      <c r="B24" s="43">
        <v>17</v>
      </c>
      <c r="C24" s="43">
        <v>1</v>
      </c>
      <c r="D24" s="43">
        <v>0</v>
      </c>
      <c r="E24" s="43">
        <v>1</v>
      </c>
      <c r="F24" s="43">
        <v>7</v>
      </c>
      <c r="G24" s="43">
        <v>3</v>
      </c>
      <c r="H24" s="43">
        <v>0</v>
      </c>
      <c r="I24" s="43">
        <v>1</v>
      </c>
      <c r="J24" s="43">
        <v>0</v>
      </c>
      <c r="K24" s="43">
        <v>0</v>
      </c>
      <c r="L24" s="43">
        <v>0</v>
      </c>
      <c r="M24" s="43">
        <v>0</v>
      </c>
      <c r="N24" s="43">
        <v>0</v>
      </c>
      <c r="O24" s="43">
        <v>0</v>
      </c>
      <c r="P24" s="43">
        <v>0</v>
      </c>
      <c r="Q24" s="78">
        <f t="shared" si="0"/>
        <v>30</v>
      </c>
      <c r="S24" s="122"/>
      <c r="T24" s="123"/>
      <c r="U24" s="123"/>
      <c r="V24" s="123"/>
      <c r="W24" s="123"/>
      <c r="X24" s="123"/>
      <c r="Y24" s="123"/>
      <c r="Z24" s="124"/>
    </row>
    <row r="25" spans="1:33" x14ac:dyDescent="0.3">
      <c r="A25" s="77" t="s">
        <v>22</v>
      </c>
      <c r="B25" s="43">
        <v>26</v>
      </c>
      <c r="C25" s="43">
        <v>1</v>
      </c>
      <c r="D25" s="43">
        <v>1</v>
      </c>
      <c r="E25" s="43">
        <v>5</v>
      </c>
      <c r="F25" s="43">
        <v>8</v>
      </c>
      <c r="G25" s="43">
        <v>5</v>
      </c>
      <c r="H25" s="43">
        <v>2</v>
      </c>
      <c r="I25" s="43">
        <v>0</v>
      </c>
      <c r="J25" s="43">
        <v>0</v>
      </c>
      <c r="K25" s="43">
        <v>0</v>
      </c>
      <c r="L25" s="43">
        <v>2</v>
      </c>
      <c r="M25" s="43">
        <v>5</v>
      </c>
      <c r="N25" s="43">
        <v>0</v>
      </c>
      <c r="O25" s="43">
        <v>0</v>
      </c>
      <c r="P25" s="43">
        <v>0</v>
      </c>
      <c r="Q25" s="78">
        <f t="shared" si="0"/>
        <v>55</v>
      </c>
      <c r="S25" s="122"/>
      <c r="T25" s="123"/>
      <c r="U25" s="123"/>
      <c r="V25" s="123"/>
      <c r="W25" s="123"/>
      <c r="X25" s="123"/>
      <c r="Y25" s="123"/>
      <c r="Z25" s="124"/>
    </row>
    <row r="26" spans="1:33" x14ac:dyDescent="0.3">
      <c r="A26" s="77" t="s">
        <v>23</v>
      </c>
      <c r="B26" s="43">
        <v>5</v>
      </c>
      <c r="C26" s="43">
        <v>0</v>
      </c>
      <c r="D26" s="43">
        <v>0</v>
      </c>
      <c r="E26" s="43">
        <v>1</v>
      </c>
      <c r="F26" s="43">
        <v>1</v>
      </c>
      <c r="G26" s="43">
        <v>3</v>
      </c>
      <c r="H26" s="43">
        <v>2</v>
      </c>
      <c r="I26" s="43">
        <v>0</v>
      </c>
      <c r="J26" s="43">
        <v>0</v>
      </c>
      <c r="K26" s="43">
        <v>1</v>
      </c>
      <c r="L26" s="43">
        <v>0</v>
      </c>
      <c r="M26" s="43">
        <v>0</v>
      </c>
      <c r="N26" s="43">
        <v>0</v>
      </c>
      <c r="O26" s="43">
        <v>0</v>
      </c>
      <c r="P26" s="43">
        <v>1</v>
      </c>
      <c r="Q26" s="78">
        <f t="shared" si="0"/>
        <v>14</v>
      </c>
      <c r="S26" s="122"/>
      <c r="T26" s="123"/>
      <c r="U26" s="123"/>
      <c r="V26" s="123"/>
      <c r="W26" s="123"/>
      <c r="X26" s="123"/>
      <c r="Y26" s="123"/>
      <c r="Z26" s="124"/>
    </row>
    <row r="27" spans="1:33" ht="15" thickBot="1" x14ac:dyDescent="0.35">
      <c r="A27" s="77" t="s">
        <v>24</v>
      </c>
      <c r="B27" s="43">
        <v>10</v>
      </c>
      <c r="C27" s="43">
        <v>2</v>
      </c>
      <c r="D27" s="43">
        <v>1</v>
      </c>
      <c r="E27" s="43">
        <v>5</v>
      </c>
      <c r="F27" s="43">
        <v>7</v>
      </c>
      <c r="G27" s="43">
        <v>3</v>
      </c>
      <c r="H27" s="43">
        <v>2</v>
      </c>
      <c r="I27" s="43">
        <v>1</v>
      </c>
      <c r="J27" s="43">
        <v>1</v>
      </c>
      <c r="K27" s="43">
        <v>0</v>
      </c>
      <c r="L27" s="43">
        <v>1</v>
      </c>
      <c r="M27" s="43">
        <v>0</v>
      </c>
      <c r="N27" s="43">
        <v>0</v>
      </c>
      <c r="O27" s="43">
        <v>0</v>
      </c>
      <c r="P27" s="43">
        <v>0</v>
      </c>
      <c r="Q27" s="78">
        <f t="shared" si="0"/>
        <v>33</v>
      </c>
      <c r="S27" s="125"/>
      <c r="T27" s="126"/>
      <c r="U27" s="126"/>
      <c r="V27" s="126"/>
      <c r="W27" s="126"/>
      <c r="X27" s="126"/>
      <c r="Y27" s="126"/>
      <c r="Z27" s="127"/>
    </row>
    <row r="28" spans="1:33" x14ac:dyDescent="0.3">
      <c r="A28" s="77" t="s">
        <v>25</v>
      </c>
      <c r="B28" s="43">
        <v>0</v>
      </c>
      <c r="C28" s="43">
        <v>0</v>
      </c>
      <c r="D28" s="43">
        <v>0</v>
      </c>
      <c r="E28" s="43">
        <v>2</v>
      </c>
      <c r="F28" s="43">
        <v>0</v>
      </c>
      <c r="G28" s="43">
        <v>0</v>
      </c>
      <c r="H28" s="43">
        <v>1</v>
      </c>
      <c r="I28" s="43">
        <v>0</v>
      </c>
      <c r="J28" s="43">
        <v>0</v>
      </c>
      <c r="K28" s="43">
        <v>0</v>
      </c>
      <c r="L28" s="43">
        <v>0</v>
      </c>
      <c r="M28" s="43">
        <v>0</v>
      </c>
      <c r="N28" s="43">
        <v>0</v>
      </c>
      <c r="O28" s="43">
        <v>0</v>
      </c>
      <c r="P28" s="43">
        <v>0</v>
      </c>
      <c r="Q28" s="78">
        <f t="shared" si="0"/>
        <v>3</v>
      </c>
    </row>
    <row r="29" spans="1:33" x14ac:dyDescent="0.3">
      <c r="A29" s="77" t="s">
        <v>26</v>
      </c>
      <c r="B29" s="43">
        <v>11</v>
      </c>
      <c r="C29" s="43">
        <v>2</v>
      </c>
      <c r="D29" s="43">
        <v>0</v>
      </c>
      <c r="E29" s="43">
        <v>3</v>
      </c>
      <c r="F29" s="43">
        <v>3</v>
      </c>
      <c r="G29" s="43">
        <v>3</v>
      </c>
      <c r="H29" s="43">
        <v>2</v>
      </c>
      <c r="I29" s="43">
        <v>0</v>
      </c>
      <c r="J29" s="43">
        <v>0</v>
      </c>
      <c r="K29" s="43">
        <v>0</v>
      </c>
      <c r="L29" s="43">
        <v>0</v>
      </c>
      <c r="M29" s="43">
        <v>0</v>
      </c>
      <c r="N29" s="43">
        <v>0</v>
      </c>
      <c r="O29" s="43">
        <v>0</v>
      </c>
      <c r="P29" s="43">
        <v>0</v>
      </c>
      <c r="Q29" s="78">
        <f t="shared" si="0"/>
        <v>24</v>
      </c>
    </row>
    <row r="30" spans="1:33" x14ac:dyDescent="0.3">
      <c r="A30" s="77" t="s">
        <v>27</v>
      </c>
      <c r="B30" s="43">
        <v>57</v>
      </c>
      <c r="C30" s="43">
        <v>3</v>
      </c>
      <c r="D30" s="43">
        <v>2</v>
      </c>
      <c r="E30" s="43">
        <v>15</v>
      </c>
      <c r="F30" s="43">
        <v>22</v>
      </c>
      <c r="G30" s="43">
        <v>8</v>
      </c>
      <c r="H30" s="43">
        <v>8</v>
      </c>
      <c r="I30" s="43">
        <v>1</v>
      </c>
      <c r="J30" s="43">
        <v>0</v>
      </c>
      <c r="K30" s="43">
        <v>7</v>
      </c>
      <c r="L30" s="43">
        <v>1</v>
      </c>
      <c r="M30" s="43">
        <v>8</v>
      </c>
      <c r="N30" s="43">
        <v>0</v>
      </c>
      <c r="O30" s="43">
        <v>0</v>
      </c>
      <c r="P30" s="43">
        <v>0</v>
      </c>
      <c r="Q30" s="78">
        <f t="shared" si="0"/>
        <v>132</v>
      </c>
      <c r="S30" s="44"/>
      <c r="T30" s="44"/>
      <c r="U30" s="44"/>
      <c r="V30" s="44"/>
      <c r="W30" s="44"/>
      <c r="X30" s="44"/>
      <c r="Y30" s="44"/>
      <c r="Z30" s="44"/>
      <c r="AA30" s="44"/>
      <c r="AB30" s="44"/>
      <c r="AC30" s="44"/>
      <c r="AD30" s="44"/>
      <c r="AE30" s="44"/>
      <c r="AF30" s="44"/>
      <c r="AG30" s="44"/>
    </row>
    <row r="31" spans="1:33" x14ac:dyDescent="0.3">
      <c r="A31" s="77" t="s">
        <v>28</v>
      </c>
      <c r="B31" s="43">
        <v>12</v>
      </c>
      <c r="C31" s="43">
        <v>0</v>
      </c>
      <c r="D31" s="43">
        <v>0</v>
      </c>
      <c r="E31" s="43">
        <v>2</v>
      </c>
      <c r="F31" s="43">
        <v>8</v>
      </c>
      <c r="G31" s="43">
        <v>5</v>
      </c>
      <c r="H31" s="43">
        <v>3</v>
      </c>
      <c r="I31" s="43">
        <v>0</v>
      </c>
      <c r="J31" s="43">
        <v>0</v>
      </c>
      <c r="K31" s="43">
        <v>0</v>
      </c>
      <c r="L31" s="43">
        <v>0</v>
      </c>
      <c r="M31" s="43">
        <v>0</v>
      </c>
      <c r="N31" s="43">
        <v>0</v>
      </c>
      <c r="O31" s="43">
        <v>0</v>
      </c>
      <c r="P31" s="43">
        <v>0</v>
      </c>
      <c r="Q31" s="78">
        <f t="shared" si="0"/>
        <v>30</v>
      </c>
      <c r="S31" s="44"/>
      <c r="T31" s="45"/>
    </row>
    <row r="32" spans="1:33" x14ac:dyDescent="0.3">
      <c r="A32" s="77" t="s">
        <v>29</v>
      </c>
      <c r="B32" s="43">
        <v>76</v>
      </c>
      <c r="C32" s="43">
        <v>10</v>
      </c>
      <c r="D32" s="43">
        <v>0</v>
      </c>
      <c r="E32" s="43">
        <v>14</v>
      </c>
      <c r="F32" s="43">
        <v>38</v>
      </c>
      <c r="G32" s="43">
        <v>20</v>
      </c>
      <c r="H32" s="43">
        <v>3</v>
      </c>
      <c r="I32" s="43">
        <v>5</v>
      </c>
      <c r="J32" s="43">
        <v>0</v>
      </c>
      <c r="K32" s="43">
        <v>8</v>
      </c>
      <c r="L32" s="43">
        <v>1</v>
      </c>
      <c r="M32" s="43">
        <v>9</v>
      </c>
      <c r="N32" s="43">
        <v>0</v>
      </c>
      <c r="O32" s="43">
        <v>0</v>
      </c>
      <c r="P32" s="43">
        <v>0</v>
      </c>
      <c r="Q32" s="78">
        <f t="shared" si="0"/>
        <v>184</v>
      </c>
      <c r="T32" s="45"/>
    </row>
    <row r="33" spans="1:33" x14ac:dyDescent="0.3">
      <c r="A33" s="77" t="s">
        <v>30</v>
      </c>
      <c r="B33" s="43">
        <v>18</v>
      </c>
      <c r="C33" s="43">
        <v>1</v>
      </c>
      <c r="D33" s="43">
        <v>0</v>
      </c>
      <c r="E33" s="43">
        <v>0</v>
      </c>
      <c r="F33" s="43">
        <v>3</v>
      </c>
      <c r="G33" s="43">
        <v>2</v>
      </c>
      <c r="H33" s="43">
        <v>1</v>
      </c>
      <c r="I33" s="43">
        <v>1</v>
      </c>
      <c r="J33" s="43">
        <v>0</v>
      </c>
      <c r="K33" s="43">
        <v>0</v>
      </c>
      <c r="L33" s="43">
        <v>0</v>
      </c>
      <c r="M33" s="43">
        <v>1</v>
      </c>
      <c r="N33" s="43">
        <v>0</v>
      </c>
      <c r="O33" s="43">
        <v>0</v>
      </c>
      <c r="P33" s="43">
        <v>0</v>
      </c>
      <c r="Q33" s="78">
        <f t="shared" si="0"/>
        <v>27</v>
      </c>
      <c r="S33" s="44"/>
      <c r="T33" s="46"/>
      <c r="U33" s="44"/>
      <c r="V33" s="44"/>
      <c r="W33" s="44"/>
      <c r="X33" s="44"/>
      <c r="Y33" s="44"/>
      <c r="Z33" s="44"/>
      <c r="AA33" s="44"/>
      <c r="AB33" s="44"/>
      <c r="AC33" s="44"/>
      <c r="AD33" s="44"/>
      <c r="AE33" s="44"/>
      <c r="AF33" s="44"/>
      <c r="AG33" s="44"/>
    </row>
    <row r="34" spans="1:33" ht="15" thickBot="1" x14ac:dyDescent="0.35">
      <c r="A34" s="77" t="s">
        <v>31</v>
      </c>
      <c r="B34" s="43">
        <v>34</v>
      </c>
      <c r="C34" s="43">
        <v>5</v>
      </c>
      <c r="D34" s="43">
        <v>6</v>
      </c>
      <c r="E34" s="43">
        <v>37</v>
      </c>
      <c r="F34" s="43">
        <v>12</v>
      </c>
      <c r="G34" s="43">
        <v>39</v>
      </c>
      <c r="H34" s="43">
        <v>6</v>
      </c>
      <c r="I34" s="43">
        <v>4</v>
      </c>
      <c r="J34" s="43">
        <v>0</v>
      </c>
      <c r="K34" s="43">
        <v>8</v>
      </c>
      <c r="L34" s="43">
        <v>0</v>
      </c>
      <c r="M34" s="43">
        <v>6</v>
      </c>
      <c r="N34" s="43">
        <v>0</v>
      </c>
      <c r="O34" s="43">
        <v>0</v>
      </c>
      <c r="P34" s="43">
        <v>0</v>
      </c>
      <c r="Q34" s="78">
        <f t="shared" si="0"/>
        <v>157</v>
      </c>
      <c r="T34" s="45"/>
    </row>
    <row r="35" spans="1:33" ht="15" thickBot="1" x14ac:dyDescent="0.35">
      <c r="A35" s="77" t="s">
        <v>32</v>
      </c>
      <c r="B35" s="43">
        <v>0</v>
      </c>
      <c r="C35" s="43">
        <v>0</v>
      </c>
      <c r="D35" s="43">
        <v>0</v>
      </c>
      <c r="E35" s="43">
        <v>0</v>
      </c>
      <c r="F35" s="43">
        <v>0</v>
      </c>
      <c r="G35" s="43">
        <v>0</v>
      </c>
      <c r="H35" s="43">
        <v>1</v>
      </c>
      <c r="I35" s="43">
        <v>0</v>
      </c>
      <c r="J35" s="43">
        <v>0</v>
      </c>
      <c r="K35" s="43">
        <v>0</v>
      </c>
      <c r="L35" s="43">
        <v>0</v>
      </c>
      <c r="M35" s="43">
        <v>0</v>
      </c>
      <c r="N35" s="43">
        <v>0</v>
      </c>
      <c r="O35" s="43">
        <v>0</v>
      </c>
      <c r="P35" s="43">
        <v>0</v>
      </c>
      <c r="Q35" s="78">
        <f t="shared" si="0"/>
        <v>1</v>
      </c>
      <c r="S35" s="128" t="s">
        <v>111</v>
      </c>
      <c r="T35" s="129"/>
    </row>
    <row r="36" spans="1:33" x14ac:dyDescent="0.3">
      <c r="A36" s="77" t="s">
        <v>33</v>
      </c>
      <c r="B36" s="43">
        <v>8</v>
      </c>
      <c r="C36" s="43">
        <v>0</v>
      </c>
      <c r="D36" s="43">
        <v>3</v>
      </c>
      <c r="E36" s="43">
        <v>2</v>
      </c>
      <c r="F36" s="43">
        <v>1</v>
      </c>
      <c r="G36" s="43">
        <v>4</v>
      </c>
      <c r="H36" s="43">
        <v>1</v>
      </c>
      <c r="I36" s="43">
        <v>0</v>
      </c>
      <c r="J36" s="43">
        <v>0</v>
      </c>
      <c r="K36" s="43">
        <v>0</v>
      </c>
      <c r="L36" s="43">
        <v>0</v>
      </c>
      <c r="M36" s="43">
        <v>2</v>
      </c>
      <c r="N36" s="43">
        <v>0</v>
      </c>
      <c r="O36" s="43">
        <v>0</v>
      </c>
      <c r="P36" s="43">
        <v>0</v>
      </c>
      <c r="Q36" s="78">
        <f t="shared" si="0"/>
        <v>21</v>
      </c>
      <c r="S36" s="47" t="s">
        <v>128</v>
      </c>
      <c r="T36" s="16">
        <v>0.38149612062655541</v>
      </c>
    </row>
    <row r="37" spans="1:33" x14ac:dyDescent="0.3">
      <c r="A37" s="77" t="s">
        <v>34</v>
      </c>
      <c r="B37" s="43">
        <v>13</v>
      </c>
      <c r="C37" s="43">
        <v>4</v>
      </c>
      <c r="D37" s="43">
        <v>0</v>
      </c>
      <c r="E37" s="43">
        <v>1</v>
      </c>
      <c r="F37" s="43">
        <v>1</v>
      </c>
      <c r="G37" s="43">
        <v>12</v>
      </c>
      <c r="H37" s="43">
        <v>2</v>
      </c>
      <c r="I37" s="43">
        <v>0</v>
      </c>
      <c r="J37" s="43">
        <v>0</v>
      </c>
      <c r="K37" s="43">
        <v>0</v>
      </c>
      <c r="L37" s="43">
        <v>1</v>
      </c>
      <c r="M37" s="43">
        <v>0</v>
      </c>
      <c r="N37" s="43">
        <v>0</v>
      </c>
      <c r="O37" s="43">
        <v>0</v>
      </c>
      <c r="P37" s="43">
        <v>0</v>
      </c>
      <c r="Q37" s="78">
        <f t="shared" si="0"/>
        <v>34</v>
      </c>
      <c r="S37" s="48" t="s">
        <v>129</v>
      </c>
      <c r="T37" s="15">
        <v>3.1766944810423074E-2</v>
      </c>
    </row>
    <row r="38" spans="1:33" x14ac:dyDescent="0.3">
      <c r="A38" s="77" t="s">
        <v>35</v>
      </c>
      <c r="B38" s="43">
        <v>55</v>
      </c>
      <c r="C38" s="43">
        <v>2</v>
      </c>
      <c r="D38" s="43">
        <v>7</v>
      </c>
      <c r="E38" s="43">
        <v>9</v>
      </c>
      <c r="F38" s="43">
        <v>18</v>
      </c>
      <c r="G38" s="43">
        <v>32</v>
      </c>
      <c r="H38" s="43">
        <v>3</v>
      </c>
      <c r="I38" s="43">
        <v>3</v>
      </c>
      <c r="J38" s="43">
        <v>0</v>
      </c>
      <c r="K38" s="43">
        <v>4</v>
      </c>
      <c r="L38" s="43">
        <v>0</v>
      </c>
      <c r="M38" s="43">
        <v>5</v>
      </c>
      <c r="N38" s="43">
        <v>0</v>
      </c>
      <c r="O38" s="43">
        <v>0</v>
      </c>
      <c r="P38" s="43">
        <v>0</v>
      </c>
      <c r="Q38" s="78">
        <f t="shared" si="0"/>
        <v>138</v>
      </c>
      <c r="S38" s="48" t="s">
        <v>130</v>
      </c>
      <c r="T38" s="15">
        <v>2.8985507246376812E-2</v>
      </c>
    </row>
    <row r="39" spans="1:33" x14ac:dyDescent="0.3">
      <c r="A39" s="77" t="s">
        <v>36</v>
      </c>
      <c r="B39" s="43">
        <v>50</v>
      </c>
      <c r="C39" s="43">
        <v>8</v>
      </c>
      <c r="D39" s="43">
        <v>7</v>
      </c>
      <c r="E39" s="43">
        <v>12</v>
      </c>
      <c r="F39" s="43">
        <v>11</v>
      </c>
      <c r="G39" s="43">
        <v>21</v>
      </c>
      <c r="H39" s="43">
        <v>1</v>
      </c>
      <c r="I39" s="43">
        <v>1</v>
      </c>
      <c r="J39" s="43">
        <v>0</v>
      </c>
      <c r="K39" s="43">
        <v>1</v>
      </c>
      <c r="L39" s="43">
        <v>2</v>
      </c>
      <c r="M39" s="43">
        <v>1</v>
      </c>
      <c r="N39" s="43">
        <v>0</v>
      </c>
      <c r="O39" s="43">
        <v>0</v>
      </c>
      <c r="P39" s="43">
        <v>2</v>
      </c>
      <c r="Q39" s="78">
        <f t="shared" si="0"/>
        <v>117</v>
      </c>
      <c r="S39" s="48" t="s">
        <v>131</v>
      </c>
      <c r="T39" s="15">
        <v>0.13848631239935588</v>
      </c>
    </row>
    <row r="40" spans="1:33" x14ac:dyDescent="0.3">
      <c r="A40" s="77" t="s">
        <v>37</v>
      </c>
      <c r="B40" s="43">
        <v>26</v>
      </c>
      <c r="C40" s="43">
        <v>4</v>
      </c>
      <c r="D40" s="43">
        <v>8</v>
      </c>
      <c r="E40" s="43">
        <v>4</v>
      </c>
      <c r="F40" s="43">
        <v>6</v>
      </c>
      <c r="G40" s="43">
        <v>1</v>
      </c>
      <c r="H40" s="43">
        <v>1</v>
      </c>
      <c r="I40" s="43">
        <v>1</v>
      </c>
      <c r="J40" s="43">
        <v>0</v>
      </c>
      <c r="K40" s="43">
        <v>0</v>
      </c>
      <c r="L40" s="43">
        <v>2</v>
      </c>
      <c r="M40" s="43">
        <v>6</v>
      </c>
      <c r="N40" s="43">
        <v>0</v>
      </c>
      <c r="O40" s="43">
        <v>0</v>
      </c>
      <c r="P40" s="43">
        <v>0</v>
      </c>
      <c r="Q40" s="78">
        <f t="shared" si="0"/>
        <v>59</v>
      </c>
      <c r="S40" s="48" t="s">
        <v>132</v>
      </c>
      <c r="T40" s="15">
        <v>0.14419557897818766</v>
      </c>
    </row>
    <row r="41" spans="1:33" x14ac:dyDescent="0.3">
      <c r="A41" s="77" t="s">
        <v>38</v>
      </c>
      <c r="B41" s="43">
        <v>8</v>
      </c>
      <c r="C41" s="43">
        <v>0</v>
      </c>
      <c r="D41" s="43">
        <v>0</v>
      </c>
      <c r="E41" s="43">
        <v>0</v>
      </c>
      <c r="F41" s="43">
        <v>1</v>
      </c>
      <c r="G41" s="43">
        <v>2</v>
      </c>
      <c r="H41" s="43">
        <v>0</v>
      </c>
      <c r="I41" s="43">
        <v>0</v>
      </c>
      <c r="J41" s="43">
        <v>0</v>
      </c>
      <c r="K41" s="43">
        <v>0</v>
      </c>
      <c r="L41" s="43">
        <v>1</v>
      </c>
      <c r="M41" s="43">
        <v>0</v>
      </c>
      <c r="N41" s="43">
        <v>0</v>
      </c>
      <c r="O41" s="43">
        <v>0</v>
      </c>
      <c r="P41" s="43">
        <v>0</v>
      </c>
      <c r="Q41" s="78">
        <f t="shared" si="0"/>
        <v>12</v>
      </c>
      <c r="S41" s="48" t="s">
        <v>133</v>
      </c>
      <c r="T41" s="15">
        <v>0.12516469038208169</v>
      </c>
    </row>
    <row r="42" spans="1:33" x14ac:dyDescent="0.3">
      <c r="A42" s="77" t="s">
        <v>71</v>
      </c>
      <c r="B42" s="43">
        <v>2</v>
      </c>
      <c r="C42" s="43">
        <v>0</v>
      </c>
      <c r="D42" s="43">
        <v>0</v>
      </c>
      <c r="E42" s="43">
        <v>5</v>
      </c>
      <c r="F42" s="43">
        <v>0</v>
      </c>
      <c r="G42" s="43">
        <v>2</v>
      </c>
      <c r="H42" s="43">
        <v>1</v>
      </c>
      <c r="I42" s="43">
        <v>0</v>
      </c>
      <c r="J42" s="43">
        <v>0</v>
      </c>
      <c r="K42" s="43">
        <v>2</v>
      </c>
      <c r="L42" s="43">
        <v>2</v>
      </c>
      <c r="M42" s="43">
        <v>0</v>
      </c>
      <c r="N42" s="43">
        <v>0</v>
      </c>
      <c r="O42" s="43">
        <v>0</v>
      </c>
      <c r="P42" s="43">
        <v>0</v>
      </c>
      <c r="Q42" s="78">
        <f t="shared" si="0"/>
        <v>14</v>
      </c>
      <c r="S42" s="48" t="s">
        <v>134</v>
      </c>
      <c r="T42" s="15">
        <v>3.2938076416337288E-2</v>
      </c>
    </row>
    <row r="43" spans="1:33" x14ac:dyDescent="0.3">
      <c r="A43" s="77" t="s">
        <v>39</v>
      </c>
      <c r="B43" s="43">
        <v>407</v>
      </c>
      <c r="C43" s="43">
        <v>45</v>
      </c>
      <c r="D43" s="43">
        <v>28</v>
      </c>
      <c r="E43" s="43">
        <v>411</v>
      </c>
      <c r="F43" s="43">
        <v>140</v>
      </c>
      <c r="G43" s="43">
        <v>103</v>
      </c>
      <c r="H43" s="43">
        <v>23</v>
      </c>
      <c r="I43" s="43">
        <v>20</v>
      </c>
      <c r="J43" s="43">
        <v>2</v>
      </c>
      <c r="K43" s="43">
        <v>102</v>
      </c>
      <c r="L43" s="43">
        <v>25</v>
      </c>
      <c r="M43" s="43">
        <v>27</v>
      </c>
      <c r="N43" s="43">
        <v>0</v>
      </c>
      <c r="O43" s="43">
        <v>0</v>
      </c>
      <c r="P43" s="43">
        <v>1</v>
      </c>
      <c r="Q43" s="78">
        <f t="shared" si="0"/>
        <v>1334</v>
      </c>
      <c r="S43" s="48" t="s">
        <v>135</v>
      </c>
      <c r="T43" s="15">
        <v>1.6835016835016835E-2</v>
      </c>
    </row>
    <row r="44" spans="1:33" x14ac:dyDescent="0.3">
      <c r="A44" s="77" t="s">
        <v>40</v>
      </c>
      <c r="B44" s="43">
        <v>36</v>
      </c>
      <c r="C44" s="43">
        <v>6</v>
      </c>
      <c r="D44" s="43">
        <v>3</v>
      </c>
      <c r="E44" s="43">
        <v>3</v>
      </c>
      <c r="F44" s="43">
        <v>4</v>
      </c>
      <c r="G44" s="43">
        <v>8</v>
      </c>
      <c r="H44" s="43">
        <v>5</v>
      </c>
      <c r="I44" s="43">
        <v>4</v>
      </c>
      <c r="J44" s="43">
        <v>0</v>
      </c>
      <c r="K44" s="43">
        <v>0</v>
      </c>
      <c r="L44" s="43">
        <v>1</v>
      </c>
      <c r="M44" s="43">
        <v>10</v>
      </c>
      <c r="N44" s="43">
        <v>0</v>
      </c>
      <c r="O44" s="43">
        <v>0</v>
      </c>
      <c r="P44" s="43">
        <v>0</v>
      </c>
      <c r="Q44" s="78">
        <f t="shared" si="0"/>
        <v>80</v>
      </c>
      <c r="S44" s="48" t="s">
        <v>136</v>
      </c>
      <c r="T44" s="15">
        <v>1.3175230566534915E-3</v>
      </c>
    </row>
    <row r="45" spans="1:33" x14ac:dyDescent="0.3">
      <c r="A45" s="77" t="s">
        <v>41</v>
      </c>
      <c r="B45" s="43">
        <v>19</v>
      </c>
      <c r="C45" s="43">
        <v>0</v>
      </c>
      <c r="D45" s="43">
        <v>0</v>
      </c>
      <c r="E45" s="43">
        <v>2</v>
      </c>
      <c r="F45" s="43">
        <v>4</v>
      </c>
      <c r="G45" s="43">
        <v>5</v>
      </c>
      <c r="H45" s="43">
        <v>2</v>
      </c>
      <c r="I45" s="43">
        <v>0</v>
      </c>
      <c r="J45" s="43">
        <v>0</v>
      </c>
      <c r="K45" s="43">
        <v>2</v>
      </c>
      <c r="L45" s="43">
        <v>0</v>
      </c>
      <c r="M45" s="43">
        <v>1</v>
      </c>
      <c r="N45" s="43">
        <v>0</v>
      </c>
      <c r="O45" s="43">
        <v>0</v>
      </c>
      <c r="P45" s="43">
        <v>0</v>
      </c>
      <c r="Q45" s="78">
        <f t="shared" si="0"/>
        <v>35</v>
      </c>
      <c r="S45" s="48" t="s">
        <v>137</v>
      </c>
      <c r="T45" s="15">
        <v>4.1282389108476064E-2</v>
      </c>
    </row>
    <row r="46" spans="1:33" x14ac:dyDescent="0.3">
      <c r="A46" s="77" t="s">
        <v>42</v>
      </c>
      <c r="B46" s="43">
        <v>10</v>
      </c>
      <c r="C46" s="43">
        <v>1</v>
      </c>
      <c r="D46" s="43">
        <v>0</v>
      </c>
      <c r="E46" s="43">
        <v>5</v>
      </c>
      <c r="F46" s="43">
        <v>3</v>
      </c>
      <c r="G46" s="43">
        <v>12</v>
      </c>
      <c r="H46" s="43">
        <v>0</v>
      </c>
      <c r="I46" s="43">
        <v>2</v>
      </c>
      <c r="J46" s="43">
        <v>0</v>
      </c>
      <c r="K46" s="43">
        <v>0</v>
      </c>
      <c r="L46" s="43">
        <v>5</v>
      </c>
      <c r="M46" s="43">
        <v>7</v>
      </c>
      <c r="N46" s="43">
        <v>0</v>
      </c>
      <c r="O46" s="43">
        <v>0</v>
      </c>
      <c r="P46" s="43">
        <v>0</v>
      </c>
      <c r="Q46" s="78">
        <f t="shared" si="0"/>
        <v>45</v>
      </c>
      <c r="S46" s="48" t="s">
        <v>138</v>
      </c>
      <c r="T46" s="15">
        <v>1.8738105694627433E-2</v>
      </c>
    </row>
    <row r="47" spans="1:33" x14ac:dyDescent="0.3">
      <c r="A47" s="77" t="s">
        <v>43</v>
      </c>
      <c r="B47" s="43">
        <v>99</v>
      </c>
      <c r="C47" s="43">
        <v>11</v>
      </c>
      <c r="D47" s="43">
        <v>0</v>
      </c>
      <c r="E47" s="43">
        <v>9</v>
      </c>
      <c r="F47" s="43">
        <v>33</v>
      </c>
      <c r="G47" s="43">
        <v>21</v>
      </c>
      <c r="H47" s="43">
        <v>8</v>
      </c>
      <c r="I47" s="43">
        <v>2</v>
      </c>
      <c r="J47" s="43">
        <v>1</v>
      </c>
      <c r="K47" s="43">
        <v>6</v>
      </c>
      <c r="L47" s="43">
        <v>3</v>
      </c>
      <c r="M47" s="43">
        <v>5</v>
      </c>
      <c r="N47" s="43">
        <v>0</v>
      </c>
      <c r="O47" s="43">
        <v>0</v>
      </c>
      <c r="P47" s="43">
        <v>0</v>
      </c>
      <c r="Q47" s="78">
        <f t="shared" si="0"/>
        <v>198</v>
      </c>
      <c r="S47" s="48" t="s">
        <v>139</v>
      </c>
      <c r="T47" s="15">
        <v>3.7183428487776317E-2</v>
      </c>
    </row>
    <row r="48" spans="1:33" x14ac:dyDescent="0.3">
      <c r="A48" s="77" t="s">
        <v>44</v>
      </c>
      <c r="B48" s="43">
        <v>56</v>
      </c>
      <c r="C48" s="43">
        <v>3</v>
      </c>
      <c r="D48" s="43">
        <v>5</v>
      </c>
      <c r="E48" s="43">
        <v>15</v>
      </c>
      <c r="F48" s="43">
        <v>21</v>
      </c>
      <c r="G48" s="43">
        <v>41</v>
      </c>
      <c r="H48" s="43">
        <v>3</v>
      </c>
      <c r="I48" s="43">
        <v>3</v>
      </c>
      <c r="J48" s="43">
        <v>0</v>
      </c>
      <c r="K48" s="43">
        <v>1</v>
      </c>
      <c r="L48" s="43">
        <v>0</v>
      </c>
      <c r="M48" s="43">
        <v>2</v>
      </c>
      <c r="N48" s="43">
        <v>0</v>
      </c>
      <c r="O48" s="43">
        <v>0</v>
      </c>
      <c r="P48" s="43">
        <v>0</v>
      </c>
      <c r="Q48" s="78">
        <f t="shared" si="0"/>
        <v>150</v>
      </c>
      <c r="S48" s="48" t="s">
        <v>140</v>
      </c>
      <c r="T48" s="15">
        <v>0</v>
      </c>
    </row>
    <row r="49" spans="1:20" x14ac:dyDescent="0.3">
      <c r="A49" s="77" t="s">
        <v>45</v>
      </c>
      <c r="B49" s="43">
        <v>1</v>
      </c>
      <c r="C49" s="43">
        <v>0</v>
      </c>
      <c r="D49" s="43">
        <v>0</v>
      </c>
      <c r="E49" s="43">
        <v>2</v>
      </c>
      <c r="F49" s="43">
        <v>2</v>
      </c>
      <c r="G49" s="43">
        <v>2</v>
      </c>
      <c r="H49" s="43">
        <v>0</v>
      </c>
      <c r="I49" s="43">
        <v>0</v>
      </c>
      <c r="J49" s="43">
        <v>0</v>
      </c>
      <c r="K49" s="43">
        <v>0</v>
      </c>
      <c r="L49" s="43">
        <v>1</v>
      </c>
      <c r="M49" s="43">
        <v>0</v>
      </c>
      <c r="N49" s="43">
        <v>0</v>
      </c>
      <c r="O49" s="43">
        <v>0</v>
      </c>
      <c r="P49" s="43">
        <v>0</v>
      </c>
      <c r="Q49" s="78">
        <f t="shared" si="0"/>
        <v>8</v>
      </c>
      <c r="S49" s="48" t="s">
        <v>141</v>
      </c>
      <c r="T49" s="15">
        <v>0</v>
      </c>
    </row>
    <row r="50" spans="1:20" ht="15" thickBot="1" x14ac:dyDescent="0.35">
      <c r="A50" s="77" t="s">
        <v>46</v>
      </c>
      <c r="B50" s="43">
        <v>22</v>
      </c>
      <c r="C50" s="43">
        <v>3</v>
      </c>
      <c r="D50" s="43">
        <v>0</v>
      </c>
      <c r="E50" s="43">
        <v>8</v>
      </c>
      <c r="F50" s="43">
        <v>15</v>
      </c>
      <c r="G50" s="43">
        <v>6</v>
      </c>
      <c r="H50" s="43">
        <v>1</v>
      </c>
      <c r="I50" s="43">
        <v>0</v>
      </c>
      <c r="J50" s="43">
        <v>0</v>
      </c>
      <c r="K50" s="43">
        <v>0</v>
      </c>
      <c r="L50" s="43">
        <v>0</v>
      </c>
      <c r="M50" s="43">
        <v>4</v>
      </c>
      <c r="N50" s="43">
        <v>0</v>
      </c>
      <c r="O50" s="43">
        <v>0</v>
      </c>
      <c r="P50" s="43">
        <v>0</v>
      </c>
      <c r="Q50" s="78">
        <f t="shared" si="0"/>
        <v>59</v>
      </c>
      <c r="S50" s="49" t="s">
        <v>142</v>
      </c>
      <c r="T50" s="17">
        <v>1.6103059581320451E-3</v>
      </c>
    </row>
    <row r="51" spans="1:20" x14ac:dyDescent="0.3">
      <c r="A51" s="77" t="s">
        <v>47</v>
      </c>
      <c r="B51" s="43">
        <v>8</v>
      </c>
      <c r="C51" s="43">
        <v>0</v>
      </c>
      <c r="D51" s="43">
        <v>1</v>
      </c>
      <c r="E51" s="43">
        <v>4</v>
      </c>
      <c r="F51" s="43">
        <v>5</v>
      </c>
      <c r="G51" s="43">
        <v>11</v>
      </c>
      <c r="H51" s="43">
        <v>4</v>
      </c>
      <c r="I51" s="43">
        <v>0</v>
      </c>
      <c r="J51" s="43">
        <v>0</v>
      </c>
      <c r="K51" s="43">
        <v>4</v>
      </c>
      <c r="L51" s="43">
        <v>1</v>
      </c>
      <c r="M51" s="43">
        <v>9</v>
      </c>
      <c r="N51" s="43">
        <v>0</v>
      </c>
      <c r="O51" s="43">
        <v>0</v>
      </c>
      <c r="P51" s="43">
        <v>0</v>
      </c>
      <c r="Q51" s="78">
        <f t="shared" si="0"/>
        <v>47</v>
      </c>
    </row>
    <row r="52" spans="1:20" x14ac:dyDescent="0.3">
      <c r="A52" s="77" t="s">
        <v>48</v>
      </c>
      <c r="B52" s="43">
        <v>37</v>
      </c>
      <c r="C52" s="43">
        <v>0</v>
      </c>
      <c r="D52" s="43">
        <v>0</v>
      </c>
      <c r="E52" s="43">
        <v>1</v>
      </c>
      <c r="F52" s="43">
        <v>3</v>
      </c>
      <c r="G52" s="43">
        <v>17</v>
      </c>
      <c r="H52" s="43">
        <v>1</v>
      </c>
      <c r="I52" s="43">
        <v>2</v>
      </c>
      <c r="J52" s="43">
        <v>0</v>
      </c>
      <c r="K52" s="43">
        <v>2</v>
      </c>
      <c r="L52" s="43">
        <v>0</v>
      </c>
      <c r="M52" s="43">
        <v>6</v>
      </c>
      <c r="N52" s="43">
        <v>0</v>
      </c>
      <c r="O52" s="43">
        <v>0</v>
      </c>
      <c r="P52" s="43">
        <v>0</v>
      </c>
      <c r="Q52" s="78">
        <f t="shared" si="0"/>
        <v>69</v>
      </c>
    </row>
    <row r="53" spans="1:20" x14ac:dyDescent="0.3">
      <c r="A53" s="77" t="s">
        <v>49</v>
      </c>
      <c r="B53" s="43">
        <v>7</v>
      </c>
      <c r="C53" s="43">
        <v>0</v>
      </c>
      <c r="D53" s="43">
        <v>0</v>
      </c>
      <c r="E53" s="43">
        <v>0</v>
      </c>
      <c r="F53" s="43">
        <v>0</v>
      </c>
      <c r="G53" s="43">
        <v>1</v>
      </c>
      <c r="H53" s="43">
        <v>1</v>
      </c>
      <c r="I53" s="43">
        <v>0</v>
      </c>
      <c r="J53" s="43">
        <v>0</v>
      </c>
      <c r="K53" s="43">
        <v>0</v>
      </c>
      <c r="L53" s="43">
        <v>0</v>
      </c>
      <c r="M53" s="43">
        <v>0</v>
      </c>
      <c r="N53" s="43">
        <v>0</v>
      </c>
      <c r="O53" s="43">
        <v>0</v>
      </c>
      <c r="P53" s="43">
        <v>1</v>
      </c>
      <c r="Q53" s="78">
        <f t="shared" si="0"/>
        <v>10</v>
      </c>
    </row>
    <row r="54" spans="1:20" x14ac:dyDescent="0.3">
      <c r="A54" s="77" t="s">
        <v>50</v>
      </c>
      <c r="B54" s="43">
        <v>84</v>
      </c>
      <c r="C54" s="43">
        <v>3</v>
      </c>
      <c r="D54" s="43">
        <v>23</v>
      </c>
      <c r="E54" s="43">
        <v>44</v>
      </c>
      <c r="F54" s="43">
        <v>56</v>
      </c>
      <c r="G54" s="43">
        <v>18</v>
      </c>
      <c r="H54" s="43">
        <v>11</v>
      </c>
      <c r="I54" s="43">
        <v>4</v>
      </c>
      <c r="J54" s="43">
        <v>0</v>
      </c>
      <c r="K54" s="43">
        <v>9</v>
      </c>
      <c r="L54" s="43">
        <v>2</v>
      </c>
      <c r="M54" s="43">
        <v>20</v>
      </c>
      <c r="N54" s="43">
        <v>0</v>
      </c>
      <c r="O54" s="43">
        <v>0</v>
      </c>
      <c r="P54" s="43">
        <v>0</v>
      </c>
      <c r="Q54" s="78">
        <f t="shared" si="0"/>
        <v>274</v>
      </c>
    </row>
    <row r="55" spans="1:20" x14ac:dyDescent="0.3">
      <c r="A55" s="77" t="s">
        <v>51</v>
      </c>
      <c r="B55" s="43">
        <v>8</v>
      </c>
      <c r="C55" s="43">
        <v>2</v>
      </c>
      <c r="D55" s="43">
        <v>2</v>
      </c>
      <c r="E55" s="43">
        <v>0</v>
      </c>
      <c r="F55" s="43">
        <v>4</v>
      </c>
      <c r="G55" s="43">
        <v>5</v>
      </c>
      <c r="H55" s="43">
        <v>1</v>
      </c>
      <c r="I55" s="43">
        <v>0</v>
      </c>
      <c r="J55" s="43">
        <v>0</v>
      </c>
      <c r="K55" s="43">
        <v>0</v>
      </c>
      <c r="L55" s="43">
        <v>2</v>
      </c>
      <c r="M55" s="43">
        <v>2</v>
      </c>
      <c r="N55" s="43">
        <v>0</v>
      </c>
      <c r="O55" s="43">
        <v>0</v>
      </c>
      <c r="P55" s="43">
        <v>0</v>
      </c>
      <c r="Q55" s="78">
        <f t="shared" si="0"/>
        <v>26</v>
      </c>
    </row>
    <row r="56" spans="1:20" x14ac:dyDescent="0.3">
      <c r="A56" s="77" t="s">
        <v>52</v>
      </c>
      <c r="B56" s="43">
        <v>90</v>
      </c>
      <c r="C56" s="43">
        <v>12</v>
      </c>
      <c r="D56" s="43">
        <v>9</v>
      </c>
      <c r="E56" s="43">
        <v>26</v>
      </c>
      <c r="F56" s="43">
        <v>15</v>
      </c>
      <c r="G56" s="43">
        <v>17</v>
      </c>
      <c r="H56" s="43">
        <v>9</v>
      </c>
      <c r="I56" s="43">
        <v>6</v>
      </c>
      <c r="J56" s="43">
        <v>0</v>
      </c>
      <c r="K56" s="43">
        <v>17</v>
      </c>
      <c r="L56" s="43">
        <v>8</v>
      </c>
      <c r="M56" s="43">
        <v>19</v>
      </c>
      <c r="N56" s="43">
        <v>0</v>
      </c>
      <c r="O56" s="43">
        <v>0</v>
      </c>
      <c r="P56" s="43">
        <v>0</v>
      </c>
      <c r="Q56" s="78">
        <f t="shared" si="0"/>
        <v>228</v>
      </c>
    </row>
    <row r="57" spans="1:20" x14ac:dyDescent="0.3">
      <c r="A57" s="77" t="s">
        <v>53</v>
      </c>
      <c r="B57" s="43">
        <v>3</v>
      </c>
      <c r="C57" s="43">
        <v>1</v>
      </c>
      <c r="D57" s="43">
        <v>1</v>
      </c>
      <c r="E57" s="43">
        <v>1</v>
      </c>
      <c r="F57" s="43">
        <v>0</v>
      </c>
      <c r="G57" s="43">
        <v>0</v>
      </c>
      <c r="H57" s="43">
        <v>1</v>
      </c>
      <c r="I57" s="43">
        <v>0</v>
      </c>
      <c r="J57" s="43">
        <v>0</v>
      </c>
      <c r="K57" s="43">
        <v>0</v>
      </c>
      <c r="L57" s="43">
        <v>0</v>
      </c>
      <c r="M57" s="43">
        <v>2</v>
      </c>
      <c r="N57" s="43">
        <v>0</v>
      </c>
      <c r="O57" s="43">
        <v>0</v>
      </c>
      <c r="P57" s="43">
        <v>0</v>
      </c>
      <c r="Q57" s="78">
        <f t="shared" si="0"/>
        <v>9</v>
      </c>
    </row>
    <row r="58" spans="1:20" x14ac:dyDescent="0.3">
      <c r="A58" s="77" t="s">
        <v>54</v>
      </c>
      <c r="B58" s="43">
        <v>53</v>
      </c>
      <c r="C58" s="43">
        <v>3</v>
      </c>
      <c r="D58" s="43">
        <v>0</v>
      </c>
      <c r="E58" s="43">
        <v>10</v>
      </c>
      <c r="F58" s="43">
        <v>29</v>
      </c>
      <c r="G58" s="43">
        <v>6</v>
      </c>
      <c r="H58" s="43">
        <v>3</v>
      </c>
      <c r="I58" s="43">
        <v>2</v>
      </c>
      <c r="J58" s="43">
        <v>0</v>
      </c>
      <c r="K58" s="43">
        <v>1</v>
      </c>
      <c r="L58" s="43">
        <v>4</v>
      </c>
      <c r="M58" s="43">
        <v>3</v>
      </c>
      <c r="N58" s="43">
        <v>0</v>
      </c>
      <c r="O58" s="43">
        <v>0</v>
      </c>
      <c r="P58" s="43">
        <v>0</v>
      </c>
      <c r="Q58" s="78">
        <f t="shared" si="0"/>
        <v>114</v>
      </c>
    </row>
    <row r="59" spans="1:20" x14ac:dyDescent="0.3">
      <c r="A59" s="77" t="s">
        <v>55</v>
      </c>
      <c r="B59" s="43">
        <v>32</v>
      </c>
      <c r="C59" s="43">
        <v>0</v>
      </c>
      <c r="D59" s="43">
        <v>2</v>
      </c>
      <c r="E59" s="43">
        <v>13</v>
      </c>
      <c r="F59" s="43">
        <v>12</v>
      </c>
      <c r="G59" s="43">
        <v>5</v>
      </c>
      <c r="H59" s="43">
        <v>4</v>
      </c>
      <c r="I59" s="43">
        <v>0</v>
      </c>
      <c r="J59" s="43">
        <v>0</v>
      </c>
      <c r="K59" s="43">
        <v>3</v>
      </c>
      <c r="L59" s="43">
        <v>2</v>
      </c>
      <c r="M59" s="43">
        <v>5</v>
      </c>
      <c r="N59" s="43">
        <v>0</v>
      </c>
      <c r="O59" s="43">
        <v>0</v>
      </c>
      <c r="P59" s="43">
        <v>0</v>
      </c>
      <c r="Q59" s="78">
        <f t="shared" si="0"/>
        <v>78</v>
      </c>
    </row>
    <row r="60" spans="1:20" x14ac:dyDescent="0.3">
      <c r="A60" s="77" t="s">
        <v>56</v>
      </c>
      <c r="B60" s="43">
        <v>15</v>
      </c>
      <c r="C60" s="43">
        <v>1</v>
      </c>
      <c r="D60" s="43">
        <v>0</v>
      </c>
      <c r="E60" s="43">
        <v>1</v>
      </c>
      <c r="F60" s="43">
        <v>5</v>
      </c>
      <c r="G60" s="43">
        <v>2</v>
      </c>
      <c r="H60" s="43">
        <v>0</v>
      </c>
      <c r="I60" s="43">
        <v>0</v>
      </c>
      <c r="J60" s="43">
        <v>0</v>
      </c>
      <c r="K60" s="43">
        <v>1</v>
      </c>
      <c r="L60" s="43">
        <v>0</v>
      </c>
      <c r="M60" s="43">
        <v>0</v>
      </c>
      <c r="N60" s="43">
        <v>0</v>
      </c>
      <c r="O60" s="43">
        <v>0</v>
      </c>
      <c r="P60" s="43">
        <v>0</v>
      </c>
      <c r="Q60" s="78">
        <f t="shared" si="0"/>
        <v>25</v>
      </c>
    </row>
    <row r="61" spans="1:20" x14ac:dyDescent="0.3">
      <c r="A61" s="77" t="s">
        <v>57</v>
      </c>
      <c r="B61" s="43">
        <v>26</v>
      </c>
      <c r="C61" s="43">
        <v>1</v>
      </c>
      <c r="D61" s="43">
        <v>1</v>
      </c>
      <c r="E61" s="43">
        <v>5</v>
      </c>
      <c r="F61" s="43">
        <v>19</v>
      </c>
      <c r="G61" s="43">
        <v>8</v>
      </c>
      <c r="H61" s="43">
        <v>3</v>
      </c>
      <c r="I61" s="43">
        <v>1</v>
      </c>
      <c r="J61" s="43">
        <v>0</v>
      </c>
      <c r="K61" s="43">
        <v>0</v>
      </c>
      <c r="L61" s="43">
        <v>5</v>
      </c>
      <c r="M61" s="43">
        <v>4</v>
      </c>
      <c r="N61" s="43">
        <v>0</v>
      </c>
      <c r="O61" s="43">
        <v>0</v>
      </c>
      <c r="P61" s="43">
        <v>0</v>
      </c>
      <c r="Q61" s="78">
        <f t="shared" si="0"/>
        <v>73</v>
      </c>
    </row>
    <row r="62" spans="1:20" x14ac:dyDescent="0.3">
      <c r="A62" s="77" t="s">
        <v>58</v>
      </c>
      <c r="B62" s="43">
        <v>69</v>
      </c>
      <c r="C62" s="43">
        <v>6</v>
      </c>
      <c r="D62" s="43">
        <v>2</v>
      </c>
      <c r="E62" s="43">
        <v>25</v>
      </c>
      <c r="F62" s="43">
        <v>14</v>
      </c>
      <c r="G62" s="43">
        <v>42</v>
      </c>
      <c r="H62" s="43">
        <v>4</v>
      </c>
      <c r="I62" s="43">
        <v>0</v>
      </c>
      <c r="J62" s="43">
        <v>0</v>
      </c>
      <c r="K62" s="43">
        <v>6</v>
      </c>
      <c r="L62" s="43">
        <v>7</v>
      </c>
      <c r="M62" s="43">
        <v>3</v>
      </c>
      <c r="N62" s="43">
        <v>0</v>
      </c>
      <c r="O62" s="43">
        <v>0</v>
      </c>
      <c r="P62" s="43">
        <v>0</v>
      </c>
      <c r="Q62" s="78">
        <f t="shared" si="0"/>
        <v>178</v>
      </c>
    </row>
    <row r="63" spans="1:20" x14ac:dyDescent="0.3">
      <c r="A63" s="77" t="s">
        <v>59</v>
      </c>
      <c r="B63" s="43">
        <v>7</v>
      </c>
      <c r="C63" s="43">
        <v>1</v>
      </c>
      <c r="D63" s="43">
        <v>0</v>
      </c>
      <c r="E63" s="43">
        <v>0</v>
      </c>
      <c r="F63" s="43">
        <v>0</v>
      </c>
      <c r="G63" s="43">
        <v>4</v>
      </c>
      <c r="H63" s="43">
        <v>1</v>
      </c>
      <c r="I63" s="43">
        <v>0</v>
      </c>
      <c r="J63" s="43">
        <v>0</v>
      </c>
      <c r="K63" s="43">
        <v>1</v>
      </c>
      <c r="L63" s="43">
        <v>0</v>
      </c>
      <c r="M63" s="43">
        <v>0</v>
      </c>
      <c r="N63" s="43">
        <v>0</v>
      </c>
      <c r="O63" s="43">
        <v>0</v>
      </c>
      <c r="P63" s="43">
        <v>0</v>
      </c>
      <c r="Q63" s="78">
        <f t="shared" si="0"/>
        <v>14</v>
      </c>
    </row>
    <row r="64" spans="1:20" x14ac:dyDescent="0.3">
      <c r="A64" s="77" t="s">
        <v>60</v>
      </c>
      <c r="B64" s="43">
        <v>16</v>
      </c>
      <c r="C64" s="43">
        <v>2</v>
      </c>
      <c r="D64" s="43">
        <v>0</v>
      </c>
      <c r="E64" s="43">
        <v>2</v>
      </c>
      <c r="F64" s="43">
        <v>3</v>
      </c>
      <c r="G64" s="43">
        <v>5</v>
      </c>
      <c r="H64" s="43">
        <v>2</v>
      </c>
      <c r="I64" s="43">
        <v>2</v>
      </c>
      <c r="J64" s="43">
        <v>0</v>
      </c>
      <c r="K64" s="43">
        <v>0</v>
      </c>
      <c r="L64" s="43">
        <v>0</v>
      </c>
      <c r="M64" s="43">
        <v>2</v>
      </c>
      <c r="N64" s="43">
        <v>0</v>
      </c>
      <c r="O64" s="43">
        <v>0</v>
      </c>
      <c r="P64" s="43">
        <v>0</v>
      </c>
      <c r="Q64" s="78">
        <f t="shared" si="0"/>
        <v>34</v>
      </c>
    </row>
    <row r="65" spans="1:17" x14ac:dyDescent="0.3">
      <c r="A65" s="77" t="s">
        <v>61</v>
      </c>
      <c r="B65" s="43">
        <v>6</v>
      </c>
      <c r="C65" s="43">
        <v>0</v>
      </c>
      <c r="D65" s="43">
        <v>0</v>
      </c>
      <c r="E65" s="43">
        <v>6</v>
      </c>
      <c r="F65" s="43">
        <v>1</v>
      </c>
      <c r="G65" s="43">
        <v>9</v>
      </c>
      <c r="H65" s="43">
        <v>0</v>
      </c>
      <c r="I65" s="43">
        <v>1</v>
      </c>
      <c r="J65" s="43">
        <v>0</v>
      </c>
      <c r="K65" s="43">
        <v>0</v>
      </c>
      <c r="L65" s="43">
        <v>0</v>
      </c>
      <c r="M65" s="43">
        <v>2</v>
      </c>
      <c r="N65" s="43">
        <v>0</v>
      </c>
      <c r="O65" s="43">
        <v>0</v>
      </c>
      <c r="P65" s="43">
        <v>0</v>
      </c>
      <c r="Q65" s="78">
        <f t="shared" si="0"/>
        <v>25</v>
      </c>
    </row>
    <row r="66" spans="1:17" x14ac:dyDescent="0.3">
      <c r="A66" s="77" t="s">
        <v>62</v>
      </c>
      <c r="B66" s="43">
        <v>12</v>
      </c>
      <c r="C66" s="43">
        <v>0</v>
      </c>
      <c r="D66" s="43">
        <v>1</v>
      </c>
      <c r="E66" s="43">
        <v>2</v>
      </c>
      <c r="F66" s="43">
        <v>0</v>
      </c>
      <c r="G66" s="43">
        <v>2</v>
      </c>
      <c r="H66" s="43">
        <v>2</v>
      </c>
      <c r="I66" s="43">
        <v>1</v>
      </c>
      <c r="J66" s="43">
        <v>0</v>
      </c>
      <c r="K66" s="43">
        <v>0</v>
      </c>
      <c r="L66" s="43">
        <v>0</v>
      </c>
      <c r="M66" s="43">
        <v>0</v>
      </c>
      <c r="N66" s="43">
        <v>0</v>
      </c>
      <c r="O66" s="43">
        <v>0</v>
      </c>
      <c r="P66" s="43">
        <v>0</v>
      </c>
      <c r="Q66" s="78">
        <f t="shared" si="0"/>
        <v>20</v>
      </c>
    </row>
    <row r="67" spans="1:17" x14ac:dyDescent="0.3">
      <c r="A67" s="77" t="s">
        <v>63</v>
      </c>
      <c r="B67" s="43">
        <v>48</v>
      </c>
      <c r="C67" s="43">
        <v>1</v>
      </c>
      <c r="D67" s="43">
        <v>4</v>
      </c>
      <c r="E67" s="43">
        <v>14</v>
      </c>
      <c r="F67" s="43">
        <v>12</v>
      </c>
      <c r="G67" s="43">
        <v>15</v>
      </c>
      <c r="H67" s="43">
        <v>4</v>
      </c>
      <c r="I67" s="43">
        <v>1</v>
      </c>
      <c r="J67" s="43">
        <v>0</v>
      </c>
      <c r="K67" s="43">
        <v>4</v>
      </c>
      <c r="L67" s="43">
        <v>0</v>
      </c>
      <c r="M67" s="43">
        <v>0</v>
      </c>
      <c r="N67" s="43">
        <v>0</v>
      </c>
      <c r="O67" s="43">
        <v>0</v>
      </c>
      <c r="P67" s="43">
        <v>0</v>
      </c>
      <c r="Q67" s="78">
        <f t="shared" ref="Q67:Q74" si="1">SUM(B67:P67)</f>
        <v>103</v>
      </c>
    </row>
    <row r="68" spans="1:17" x14ac:dyDescent="0.3">
      <c r="A68" s="77" t="s">
        <v>64</v>
      </c>
      <c r="B68" s="43">
        <v>3</v>
      </c>
      <c r="C68" s="43">
        <v>0</v>
      </c>
      <c r="D68" s="43">
        <v>1</v>
      </c>
      <c r="E68" s="43">
        <v>0</v>
      </c>
      <c r="F68" s="43">
        <v>1</v>
      </c>
      <c r="G68" s="43">
        <v>2</v>
      </c>
      <c r="H68" s="43">
        <v>0</v>
      </c>
      <c r="I68" s="43">
        <v>1</v>
      </c>
      <c r="J68" s="43">
        <v>0</v>
      </c>
      <c r="K68" s="43">
        <v>0</v>
      </c>
      <c r="L68" s="43">
        <v>0</v>
      </c>
      <c r="M68" s="43">
        <v>0</v>
      </c>
      <c r="N68" s="43">
        <v>0</v>
      </c>
      <c r="O68" s="43">
        <v>0</v>
      </c>
      <c r="P68" s="43">
        <v>0</v>
      </c>
      <c r="Q68" s="78">
        <f t="shared" si="1"/>
        <v>8</v>
      </c>
    </row>
    <row r="69" spans="1:17" x14ac:dyDescent="0.3">
      <c r="A69" s="77" t="s">
        <v>65</v>
      </c>
      <c r="B69" s="43">
        <v>79</v>
      </c>
      <c r="C69" s="43">
        <v>10</v>
      </c>
      <c r="D69" s="43">
        <v>2</v>
      </c>
      <c r="E69" s="43">
        <v>12</v>
      </c>
      <c r="F69" s="43">
        <v>49</v>
      </c>
      <c r="G69" s="43">
        <v>15</v>
      </c>
      <c r="H69" s="43">
        <v>6</v>
      </c>
      <c r="I69" s="43">
        <v>5</v>
      </c>
      <c r="J69" s="43">
        <v>0</v>
      </c>
      <c r="K69" s="43">
        <v>6</v>
      </c>
      <c r="L69" s="43">
        <v>4</v>
      </c>
      <c r="M69" s="43">
        <v>3</v>
      </c>
      <c r="N69" s="43">
        <v>0</v>
      </c>
      <c r="O69" s="43">
        <v>0</v>
      </c>
      <c r="P69" s="43">
        <v>0</v>
      </c>
      <c r="Q69" s="78">
        <f t="shared" si="1"/>
        <v>191</v>
      </c>
    </row>
    <row r="70" spans="1:17" x14ac:dyDescent="0.3">
      <c r="A70" s="77" t="s">
        <v>66</v>
      </c>
      <c r="B70" s="50">
        <v>92</v>
      </c>
      <c r="C70" s="50">
        <v>4</v>
      </c>
      <c r="D70" s="50">
        <v>6</v>
      </c>
      <c r="E70" s="50">
        <v>28</v>
      </c>
      <c r="F70" s="50">
        <v>40</v>
      </c>
      <c r="G70" s="50">
        <v>72</v>
      </c>
      <c r="H70" s="50">
        <v>4</v>
      </c>
      <c r="I70" s="50">
        <v>0</v>
      </c>
      <c r="J70" s="50">
        <v>0</v>
      </c>
      <c r="K70" s="50">
        <v>7</v>
      </c>
      <c r="L70" s="50">
        <v>4</v>
      </c>
      <c r="M70" s="50">
        <v>1</v>
      </c>
      <c r="N70" s="50">
        <v>0</v>
      </c>
      <c r="O70" s="50">
        <v>0</v>
      </c>
      <c r="P70" s="50">
        <v>0</v>
      </c>
      <c r="Q70" s="79">
        <f t="shared" si="1"/>
        <v>258</v>
      </c>
    </row>
    <row r="71" spans="1:17" x14ac:dyDescent="0.3">
      <c r="A71" s="77" t="s">
        <v>67</v>
      </c>
      <c r="B71" s="50">
        <v>24</v>
      </c>
      <c r="C71" s="50">
        <v>4</v>
      </c>
      <c r="D71" s="50">
        <v>0</v>
      </c>
      <c r="E71" s="50">
        <v>3</v>
      </c>
      <c r="F71" s="50">
        <v>4</v>
      </c>
      <c r="G71" s="50">
        <v>6</v>
      </c>
      <c r="H71" s="50">
        <v>1</v>
      </c>
      <c r="I71" s="50">
        <v>0</v>
      </c>
      <c r="J71" s="50">
        <v>0</v>
      </c>
      <c r="K71" s="50">
        <v>2</v>
      </c>
      <c r="L71" s="50">
        <v>1</v>
      </c>
      <c r="M71" s="50">
        <v>1</v>
      </c>
      <c r="N71" s="50">
        <v>0</v>
      </c>
      <c r="O71" s="50">
        <v>0</v>
      </c>
      <c r="P71" s="50">
        <v>1</v>
      </c>
      <c r="Q71" s="79">
        <f t="shared" si="1"/>
        <v>47</v>
      </c>
    </row>
    <row r="72" spans="1:17" x14ac:dyDescent="0.3">
      <c r="A72" s="77" t="s">
        <v>68</v>
      </c>
      <c r="B72" s="50">
        <v>8</v>
      </c>
      <c r="C72" s="50">
        <v>1</v>
      </c>
      <c r="D72" s="50">
        <v>0</v>
      </c>
      <c r="E72" s="50">
        <v>4</v>
      </c>
      <c r="F72" s="50">
        <v>3</v>
      </c>
      <c r="G72" s="50">
        <v>0</v>
      </c>
      <c r="H72" s="50">
        <v>1</v>
      </c>
      <c r="I72" s="50">
        <v>1</v>
      </c>
      <c r="J72" s="50">
        <v>0</v>
      </c>
      <c r="K72" s="50">
        <v>3</v>
      </c>
      <c r="L72" s="50">
        <v>0</v>
      </c>
      <c r="M72" s="50">
        <v>0</v>
      </c>
      <c r="N72" s="50">
        <v>0</v>
      </c>
      <c r="O72" s="50">
        <v>0</v>
      </c>
      <c r="P72" s="50">
        <v>0</v>
      </c>
      <c r="Q72" s="79">
        <f t="shared" si="1"/>
        <v>21</v>
      </c>
    </row>
    <row r="73" spans="1:17" x14ac:dyDescent="0.3">
      <c r="A73" s="77" t="s">
        <v>69</v>
      </c>
      <c r="B73" s="50">
        <v>65</v>
      </c>
      <c r="C73" s="50">
        <v>6</v>
      </c>
      <c r="D73" s="50">
        <v>1</v>
      </c>
      <c r="E73" s="50">
        <v>13</v>
      </c>
      <c r="F73" s="50">
        <v>22</v>
      </c>
      <c r="G73" s="50">
        <v>15</v>
      </c>
      <c r="H73" s="50">
        <v>4</v>
      </c>
      <c r="I73" s="50">
        <v>1</v>
      </c>
      <c r="J73" s="50">
        <v>0</v>
      </c>
      <c r="K73" s="50">
        <v>9</v>
      </c>
      <c r="L73" s="50">
        <v>2</v>
      </c>
      <c r="M73" s="50">
        <v>9</v>
      </c>
      <c r="N73" s="50">
        <v>0</v>
      </c>
      <c r="O73" s="50">
        <v>0</v>
      </c>
      <c r="P73" s="50">
        <v>0</v>
      </c>
      <c r="Q73" s="79">
        <f t="shared" si="1"/>
        <v>147</v>
      </c>
    </row>
    <row r="74" spans="1:17" ht="15" thickBot="1" x14ac:dyDescent="0.35">
      <c r="A74" s="80" t="s">
        <v>70</v>
      </c>
      <c r="B74" s="81">
        <v>36</v>
      </c>
      <c r="C74" s="81">
        <v>10</v>
      </c>
      <c r="D74" s="81">
        <v>2</v>
      </c>
      <c r="E74" s="81">
        <v>5</v>
      </c>
      <c r="F74" s="81">
        <v>14</v>
      </c>
      <c r="G74" s="81">
        <v>9</v>
      </c>
      <c r="H74" s="81">
        <v>8</v>
      </c>
      <c r="I74" s="81">
        <v>1</v>
      </c>
      <c r="J74" s="81">
        <v>0</v>
      </c>
      <c r="K74" s="81">
        <v>3</v>
      </c>
      <c r="L74" s="81">
        <v>3</v>
      </c>
      <c r="M74" s="81">
        <v>6</v>
      </c>
      <c r="N74" s="81">
        <v>0</v>
      </c>
      <c r="O74" s="81">
        <v>0</v>
      </c>
      <c r="P74" s="81">
        <v>1</v>
      </c>
      <c r="Q74" s="82">
        <f t="shared" si="1"/>
        <v>98</v>
      </c>
    </row>
  </sheetData>
  <autoFilter ref="A1:Q74" xr:uid="{00000000-0001-0000-0200-000000000000}"/>
  <mergeCells count="2">
    <mergeCell ref="S3:Z27"/>
    <mergeCell ref="S35:T35"/>
  </mergeCells>
  <pageMargins left="0.7" right="0.7" top="0.75" bottom="0.75" header="0.3" footer="0.3"/>
  <pageSetup orientation="portrait" r:id="rId1"/>
  <ignoredErrors>
    <ignoredError sqref="S36:S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Dashboard</vt:lpstr>
      <vt:lpstr>23-24 Indicator Data</vt:lpstr>
      <vt:lpstr>23-24 Exit Reason Data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Performance Report – Fiscal Year 2023-2024</dc:title>
  <dc:subject>Annual Performance Report – Fiscal Year 2023-2024</dc:subject>
  <dc:creator>DHS</dc:creator>
  <cp:keywords>Annual Performance Report – Fiscal Year 2023-2024</cp:keywords>
  <cp:lastModifiedBy>Tull, Molly J - DHS</cp:lastModifiedBy>
  <dcterms:created xsi:type="dcterms:W3CDTF">2020-11-19T15:49:38Z</dcterms:created>
  <dcterms:modified xsi:type="dcterms:W3CDTF">2025-05-22T15:59:53Z</dcterms:modified>
</cp:coreProperties>
</file>