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B-3\APR\"/>
    </mc:Choice>
  </mc:AlternateContent>
  <xr:revisionPtr revIDLastSave="0" documentId="13_ncr:1_{21399AEF-1E77-4486-922E-2BD798E8B6AE}" xr6:coauthVersionLast="47" xr6:coauthVersionMax="47" xr10:uidLastSave="{00000000-0000-0000-0000-000000000000}"/>
  <bookViews>
    <workbookView xWindow="-120" yWindow="-120" windowWidth="25440" windowHeight="15270" xr2:uid="{00000000-000D-0000-FFFF-FFFF00000000}"/>
  </bookViews>
  <sheets>
    <sheet name="Info" sheetId="4" r:id="rId1"/>
    <sheet name="Dashboard" sheetId="2" r:id="rId2"/>
    <sheet name="24-25 Indicator Data" sheetId="1" r:id="rId3"/>
    <sheet name="24-25 Exit Reason Data" sheetId="3" r:id="rId4"/>
  </sheets>
  <definedNames>
    <definedName name="_xlnm._FilterDatabase" localSheetId="3" hidden="1">'24-25 Exit Reason Data'!$A$1:$Q$74</definedName>
    <definedName name="_xlnm._FilterDatabase" localSheetId="2" hidden="1">'24-25 Indicator Data'!$A$1:$S$74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2" l="1"/>
  <c r="C59" i="2"/>
  <c r="C33" i="2"/>
  <c r="C32" i="2"/>
  <c r="C16" i="2" l="1"/>
  <c r="Q2" i="3" l="1"/>
  <c r="Q3" i="3" l="1"/>
  <c r="C69" i="2"/>
  <c r="C73" i="2"/>
  <c r="Q4" i="3" l="1"/>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C83" i="2" l="1"/>
  <c r="C82" i="2"/>
  <c r="C81" i="2"/>
  <c r="C80" i="2"/>
  <c r="C79" i="2"/>
  <c r="C78" i="2"/>
  <c r="C77" i="2"/>
  <c r="C76" i="2"/>
  <c r="C75" i="2"/>
  <c r="C74" i="2"/>
  <c r="C72" i="2"/>
  <c r="C71" i="2"/>
  <c r="C70" i="2"/>
  <c r="C84" i="2" l="1"/>
  <c r="D69" i="2" s="1"/>
  <c r="D76" i="2" l="1"/>
  <c r="D77" i="2"/>
  <c r="D74" i="2"/>
  <c r="D80" i="2"/>
  <c r="D79" i="2"/>
  <c r="D82" i="2"/>
  <c r="D72" i="2"/>
  <c r="D71" i="2"/>
  <c r="D83" i="2"/>
  <c r="D73" i="2"/>
  <c r="D70" i="2"/>
  <c r="D78" i="2"/>
  <c r="D81" i="2"/>
  <c r="D75" i="2"/>
  <c r="C58" i="2" l="1"/>
  <c r="C57" i="2"/>
  <c r="C56" i="2"/>
  <c r="C55" i="2"/>
  <c r="C54" i="2"/>
  <c r="C53" i="2"/>
  <c r="C52" i="2"/>
  <c r="C51" i="2"/>
  <c r="C50" i="2"/>
  <c r="C49" i="2"/>
  <c r="C48" i="2"/>
  <c r="C47" i="2"/>
  <c r="C46" i="2"/>
  <c r="C45" i="2"/>
  <c r="C44" i="2"/>
  <c r="C43" i="2"/>
  <c r="C31" i="2"/>
  <c r="C30" i="2"/>
  <c r="C29" i="2"/>
  <c r="C28" i="2"/>
  <c r="C27" i="2"/>
  <c r="C26" i="2"/>
  <c r="C25" i="2"/>
  <c r="C24" i="2"/>
  <c r="C23" i="2"/>
  <c r="C22" i="2"/>
  <c r="C20" i="2"/>
  <c r="C19" i="2"/>
  <c r="C18" i="2"/>
  <c r="C17" i="2"/>
  <c r="C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Rundle, Matthew G</author>
  </authors>
  <commentList>
    <comment ref="B16" authorId="0" shapeId="0" xr:uid="{00000000-0006-0000-0000-000001000000}">
      <text>
        <r>
          <rPr>
            <sz val="10"/>
            <color indexed="81"/>
            <rFont val="Calibri Light"/>
            <family val="2"/>
            <scheme val="major"/>
          </rPr>
          <t>Percent of infants and toddlers with Individual Family Service Plans (IFSP) who receive the early intervention services on their IFSPs in a timely manner.</t>
        </r>
      </text>
    </comment>
    <comment ref="B17" authorId="0" shapeId="0" xr:uid="{00000000-0006-0000-0000-000002000000}">
      <text>
        <r>
          <rPr>
            <sz val="10"/>
            <color indexed="81"/>
            <rFont val="Calibri Light"/>
            <family val="2"/>
            <scheme val="major"/>
          </rPr>
          <t>Percent of infants and toddlers with IFSPs who primarily receive early intervention services in the home or programs for typically developing children.</t>
        </r>
      </text>
    </comment>
    <comment ref="B18" authorId="0" shapeId="0" xr:uid="{00000000-0006-0000-0000-000003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19" authorId="0" shapeId="0" xr:uid="{00000000-0006-0000-0000-000004000000}">
      <text>
        <r>
          <rPr>
            <sz val="10"/>
            <color indexed="81"/>
            <rFont val="Calibri Light"/>
            <family val="2"/>
            <scheme val="major"/>
          </rPr>
          <t>Percent of children who were functioning within age expectations in each Outcome by the time they exited the program.</t>
        </r>
      </text>
    </comment>
    <comment ref="B20" authorId="0" shapeId="0" xr:uid="{00000000-0006-0000-0000-000005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21" authorId="0" shapeId="0" xr:uid="{00000000-0006-0000-0000-000006000000}">
      <text>
        <r>
          <rPr>
            <sz val="10"/>
            <color indexed="81"/>
            <rFont val="Calibri Light"/>
            <family val="2"/>
            <scheme val="major"/>
          </rPr>
          <t>Percent of children who were functioning within age expectations in each Outcome by the time they exited the program.</t>
        </r>
      </text>
    </comment>
    <comment ref="B22" authorId="0" shapeId="0" xr:uid="{00000000-0006-0000-0000-000007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23" authorId="0" shapeId="0" xr:uid="{00000000-0006-0000-0000-000008000000}">
      <text>
        <r>
          <rPr>
            <sz val="10"/>
            <color indexed="81"/>
            <rFont val="Calibri Light"/>
            <family val="2"/>
            <scheme val="major"/>
          </rPr>
          <t>Percent of children who were functioning within age expectations in each Outcome by the time they exited the program.</t>
        </r>
      </text>
    </comment>
    <comment ref="B24" authorId="0" shapeId="0" xr:uid="{00000000-0006-0000-0000-00000900000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B25" authorId="0" shapeId="0" xr:uid="{00000000-0006-0000-0000-00000A000000}">
      <text>
        <r>
          <rPr>
            <sz val="10"/>
            <color indexed="81"/>
            <rFont val="Calibri Light"/>
            <family val="2"/>
            <scheme val="major"/>
          </rPr>
          <t>Percent of families reporting early intervention services have helped the family effectively communicate their child's needs.</t>
        </r>
      </text>
    </comment>
    <comment ref="B26" authorId="0" shapeId="0" xr:uid="{00000000-0006-0000-0000-00000B000000}">
      <text>
        <r>
          <rPr>
            <sz val="10"/>
            <color indexed="81"/>
            <rFont val="Calibri Light"/>
            <family val="2"/>
            <scheme val="major"/>
          </rPr>
          <t>Percent of families reporting early intervention services have helped the family help their child develop and learn.</t>
        </r>
      </text>
    </comment>
    <comment ref="B27" authorId="0" shapeId="0" xr:uid="{00000000-0006-0000-0000-00000C000000}">
      <text>
        <r>
          <rPr>
            <sz val="10"/>
            <color indexed="81"/>
            <rFont val="Calibri Light"/>
            <family val="2"/>
            <scheme val="major"/>
          </rPr>
          <t>Percent of infants and toddlers birth to 1 with IFSPs.</t>
        </r>
      </text>
    </comment>
    <comment ref="B28" authorId="0" shapeId="0" xr:uid="{00000000-0006-0000-0000-00000D000000}">
      <text>
        <r>
          <rPr>
            <sz val="10"/>
            <color indexed="81"/>
            <rFont val="Calibri Light"/>
            <family val="2"/>
            <scheme val="major"/>
          </rPr>
          <t>Percent of infants and toddlers birth to 3 with IFSPs.</t>
        </r>
      </text>
    </comment>
    <comment ref="B29" authorId="0" shapeId="0" xr:uid="{00000000-0006-0000-0000-00000E000000}">
      <text>
        <r>
          <rPr>
            <sz val="10"/>
            <color indexed="81"/>
            <rFont val="Calibri Light"/>
            <family val="2"/>
            <scheme val="major"/>
          </rPr>
          <t>Percent of eligible infants and toddlers with IFSPs for whom an evaluation and assessment and  initial IFSP meeting were conducted in a timely manner.</t>
        </r>
      </text>
    </comment>
    <comment ref="B30" authorId="0" shapeId="0" xr:uid="{00000000-0006-0000-0000-00000F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B31" authorId="0" shapeId="0" xr:uid="{00000000-0006-0000-0000-00001000000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is potentially eligible for Part B.</t>
        </r>
      </text>
    </comment>
    <comment ref="B32" authorId="0" shapeId="0" xr:uid="{9542FE21-84F7-4763-B42C-FD7BC73C3BB3}">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is potentially eligible for Part B. </t>
        </r>
        <r>
          <rPr>
            <b/>
            <sz val="9"/>
            <color indexed="81"/>
            <rFont val="Tahoma"/>
            <family val="2"/>
          </rPr>
          <t xml:space="preserve">   </t>
        </r>
      </text>
    </comment>
    <comment ref="B33" authorId="0" shapeId="0" xr:uid="{00000000-0006-0000-0000-000011000000}">
      <text>
        <r>
          <rPr>
            <sz val="10"/>
            <color indexed="81"/>
            <rFont val="Calibri Light"/>
            <family val="2"/>
            <scheme val="major"/>
          </rPr>
          <t>Percent of timely correction of findings of noncompliance.</t>
        </r>
        <r>
          <rPr>
            <b/>
            <sz val="9"/>
            <color indexed="81"/>
            <rFont val="Tahoma"/>
            <family val="2"/>
          </rPr>
          <t xml:space="preserve">   </t>
        </r>
      </text>
    </comment>
    <comment ref="B43" authorId="0" shapeId="0" xr:uid="{79665F74-BA9C-478E-99CD-9E43BECA88D6}">
      <text>
        <r>
          <rPr>
            <sz val="10"/>
            <color indexed="81"/>
            <rFont val="Calibri Light"/>
            <family val="2"/>
            <scheme val="major"/>
          </rPr>
          <t>Percent of infants and toddlers with Individual Family Service Plans (IFSP) who receive the early intervention services on their IFSPs in a timely manner.</t>
        </r>
      </text>
    </comment>
    <comment ref="B44" authorId="0" shapeId="0" xr:uid="{3C1D4FC2-BF3A-426F-B525-95B78F88B635}">
      <text>
        <r>
          <rPr>
            <sz val="10"/>
            <color indexed="81"/>
            <rFont val="Calibri Light"/>
            <family val="2"/>
            <scheme val="major"/>
          </rPr>
          <t>Percent of infants and toddlers with IFSPs who primarily receive early intervention services in the home or programs for typically developing children.</t>
        </r>
      </text>
    </comment>
    <comment ref="B45" authorId="0" shapeId="0" xr:uid="{36BC9063-B146-4845-9227-4B08D770E005}">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46" authorId="0" shapeId="0" xr:uid="{8E81EFAC-FECC-4717-A8DC-56A478D5E12B}">
      <text>
        <r>
          <rPr>
            <sz val="10"/>
            <color indexed="81"/>
            <rFont val="Calibri Light"/>
            <family val="2"/>
            <scheme val="major"/>
          </rPr>
          <t>Percent of children who were functioning within age expectations in each Outcome by the time they exited the program.</t>
        </r>
      </text>
    </comment>
    <comment ref="B47" authorId="0" shapeId="0" xr:uid="{6138385D-11E5-485C-9AD6-18A8C60040D7}">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48" authorId="0" shapeId="0" xr:uid="{B24684AD-6BFB-4C73-BFE0-4ACDC567665E}">
      <text>
        <r>
          <rPr>
            <sz val="10"/>
            <color indexed="81"/>
            <rFont val="Calibri Light"/>
            <family val="2"/>
            <scheme val="major"/>
          </rPr>
          <t>Percent of children who were functioning within age expectations in each Outcome by the time they exited the program.</t>
        </r>
      </text>
    </comment>
    <comment ref="B49" authorId="0" shapeId="0" xr:uid="{B6CA0987-78A1-40A7-8B2F-EDC3DB931D9B}">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50" authorId="0" shapeId="0" xr:uid="{F4E56CAB-4697-4EAD-AAB2-6C3E0586E06E}">
      <text>
        <r>
          <rPr>
            <sz val="10"/>
            <color indexed="81"/>
            <rFont val="Calibri Light"/>
            <family val="2"/>
            <scheme val="major"/>
          </rPr>
          <t>Percent of children who were functioning within age expectations in each Outcome by the time they exited the program.</t>
        </r>
      </text>
    </comment>
    <comment ref="B51" authorId="0" shapeId="0" xr:uid="{92E037B5-2CF6-4F2B-BAF8-3107E644F885}">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B52" authorId="0" shapeId="0" xr:uid="{4F0F52BB-2FBC-41B1-B4D7-011ADD977F6F}">
      <text>
        <r>
          <rPr>
            <sz val="10"/>
            <color indexed="81"/>
            <rFont val="Calibri Light"/>
            <family val="2"/>
            <scheme val="major"/>
          </rPr>
          <t>Percent of families reporting early intervention services have helped the family effectively communicate their child's needs.</t>
        </r>
      </text>
    </comment>
    <comment ref="B53" authorId="0" shapeId="0" xr:uid="{4ADC3EE6-BDCD-43BE-887A-EAA07BCAF011}">
      <text>
        <r>
          <rPr>
            <sz val="10"/>
            <color indexed="81"/>
            <rFont val="Calibri Light"/>
            <family val="2"/>
            <scheme val="major"/>
          </rPr>
          <t>Percent of families reporting early intervention services have helped the family help their child develop and learn.</t>
        </r>
      </text>
    </comment>
    <comment ref="B54" authorId="0" shapeId="0" xr:uid="{AD86C38B-ACDB-47B0-B283-4C0303006A65}">
      <text>
        <r>
          <rPr>
            <sz val="10"/>
            <color indexed="81"/>
            <rFont val="Calibri Light"/>
            <family val="2"/>
            <scheme val="major"/>
          </rPr>
          <t>Percent of infants and toddlers birth to 1 with IFSPs.</t>
        </r>
      </text>
    </comment>
    <comment ref="B55" authorId="0" shapeId="0" xr:uid="{50C1414C-66FC-4675-A4ED-E2112C31D278}">
      <text>
        <r>
          <rPr>
            <sz val="10"/>
            <color indexed="81"/>
            <rFont val="Calibri Light"/>
            <family val="2"/>
            <scheme val="major"/>
          </rPr>
          <t>Percent of infants and toddlers birth to 3 with IFSPs.</t>
        </r>
      </text>
    </comment>
    <comment ref="B56" authorId="0" shapeId="0" xr:uid="{26EB83B0-6550-4119-8EEE-4B65CBBF7DBB}">
      <text>
        <r>
          <rPr>
            <sz val="10"/>
            <color indexed="81"/>
            <rFont val="Calibri Light"/>
            <family val="2"/>
            <scheme val="major"/>
          </rPr>
          <t>Percent of eligible infants and toddlers with IFSPs for whom an evaluation and assessment and  initial IFSP meeting were conducted in a timely manner.</t>
        </r>
      </text>
    </comment>
    <comment ref="B57" authorId="0" shapeId="0" xr:uid="{D7AED93E-7D74-45E0-9654-17C3C77520FC}">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B58" authorId="0" shapeId="0" xr:uid="{1F94169E-6A53-474D-8D66-03C15C1F1B98}">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is potentially eligible for Part B.</t>
        </r>
      </text>
    </comment>
    <comment ref="B59" authorId="0" shapeId="0" xr:uid="{17BAAB37-96BE-4FB7-8FE6-D194B2D3E49B}">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is potentially eligible for Part B. </t>
        </r>
        <r>
          <rPr>
            <b/>
            <sz val="9"/>
            <color indexed="81"/>
            <rFont val="Tahoma"/>
            <family val="2"/>
          </rPr>
          <t xml:space="preserve">   </t>
        </r>
      </text>
    </comment>
    <comment ref="B60" authorId="0" shapeId="0" xr:uid="{86B0219C-98C6-470C-8F11-C038158F869B}">
      <text>
        <r>
          <rPr>
            <sz val="10"/>
            <color indexed="81"/>
            <rFont val="Calibri Light"/>
            <family val="2"/>
            <scheme val="major"/>
          </rPr>
          <t>Percent of timely correction of findings of noncompliance.</t>
        </r>
        <r>
          <rPr>
            <b/>
            <sz val="9"/>
            <color indexed="81"/>
            <rFont val="Tahoma"/>
            <family val="2"/>
          </rPr>
          <t xml:space="preserve">   </t>
        </r>
      </text>
    </comment>
    <comment ref="B69" authorId="0" shapeId="0" xr:uid="{00000000-0006-0000-0000-000012000000}">
      <text>
        <r>
          <rPr>
            <sz val="10"/>
            <color indexed="81"/>
            <rFont val="Calibri Light"/>
            <family val="2"/>
            <scheme val="major"/>
          </rPr>
          <t>Child turned 3; referred to LEA; LEA found child eligible for special education</t>
        </r>
      </text>
    </comment>
    <comment ref="B70" authorId="0" shapeId="0" xr:uid="{00000000-0006-0000-0000-000013000000}">
      <text>
        <r>
          <rPr>
            <sz val="10"/>
            <color indexed="81"/>
            <rFont val="Calibri Light"/>
            <family val="2"/>
            <scheme val="major"/>
          </rPr>
          <t>Child turned 3; referred to LEA but ineligible; referred to other programs</t>
        </r>
      </text>
    </comment>
    <comment ref="B71" authorId="0" shapeId="0" xr:uid="{00000000-0006-0000-0000-000014000000}">
      <text>
        <r>
          <rPr>
            <sz val="10"/>
            <color indexed="81"/>
            <rFont val="Calibri Light"/>
            <family val="2"/>
            <scheme val="major"/>
          </rPr>
          <t>Child turned 3; referred to LEA but ineligible; not referred to other programs</t>
        </r>
      </text>
    </comment>
    <comment ref="B72" authorId="0" shapeId="0" xr:uid="{00000000-0006-0000-0000-000015000000}">
      <text>
        <r>
          <rPr>
            <sz val="10"/>
            <color indexed="81"/>
            <rFont val="Calibri Light"/>
            <family val="2"/>
            <scheme val="major"/>
          </rPr>
          <t>Child turned 3; referred to LEA; eligibility pending for special education</t>
        </r>
      </text>
    </comment>
    <comment ref="B73" authorId="0" shapeId="0" xr:uid="{00000000-0006-0000-0000-000016000000}">
      <text>
        <r>
          <rPr>
            <sz val="10"/>
            <color indexed="81"/>
            <rFont val="Calibri Light"/>
            <family val="2"/>
            <scheme val="major"/>
          </rPr>
          <t>Child is no longer in need of services. Successful completion of the IFSP</t>
        </r>
      </text>
    </comment>
    <comment ref="B74" authorId="0" shapeId="0" xr:uid="{00000000-0006-0000-0000-000017000000}">
      <text>
        <r>
          <rPr>
            <sz val="10"/>
            <color indexed="81"/>
            <rFont val="Calibri Light"/>
            <family val="2"/>
            <scheme val="major"/>
          </rPr>
          <t>Family chose to discontinue services</t>
        </r>
      </text>
    </comment>
    <comment ref="B75" authorId="0" shapeId="0" xr:uid="{00000000-0006-0000-0000-000018000000}">
      <text>
        <r>
          <rPr>
            <sz val="10"/>
            <color indexed="81"/>
            <rFont val="Calibri Light"/>
            <family val="2"/>
            <scheme val="major"/>
          </rPr>
          <t>Child moved within the state</t>
        </r>
      </text>
    </comment>
    <comment ref="B76" authorId="0" shapeId="0" xr:uid="{00000000-0006-0000-0000-000019000000}">
      <text>
        <r>
          <rPr>
            <sz val="10"/>
            <color indexed="81"/>
            <rFont val="Calibri Light"/>
            <family val="2"/>
            <scheme val="major"/>
          </rPr>
          <t>Child moved out of the state</t>
        </r>
      </text>
    </comment>
    <comment ref="B77" authorId="0" shapeId="0" xr:uid="{00000000-0006-0000-0000-00001A000000}">
      <text>
        <r>
          <rPr>
            <sz val="10"/>
            <color indexed="81"/>
            <rFont val="Calibri Light"/>
            <family val="2"/>
            <scheme val="major"/>
          </rPr>
          <t>Death of child</t>
        </r>
      </text>
    </comment>
    <comment ref="B78" authorId="0" shapeId="0" xr:uid="{00000000-0006-0000-0000-00001B000000}">
      <text>
        <r>
          <rPr>
            <sz val="10"/>
            <color indexed="81"/>
            <rFont val="Calibri Light"/>
            <family val="2"/>
            <scheme val="major"/>
          </rPr>
          <t>Child under 3; Birth to 3 Program unable to locate family after many attempts</t>
        </r>
      </text>
    </comment>
    <comment ref="B79" authorId="0" shapeId="0" xr:uid="{00000000-0006-0000-0000-00001C000000}">
      <text>
        <r>
          <rPr>
            <sz val="10"/>
            <color indexed="81"/>
            <rFont val="Calibri Light"/>
            <family val="2"/>
            <scheme val="major"/>
          </rPr>
          <t>Child turned 3, parents did not consent to LEA referral and/or LEA evaluation</t>
        </r>
      </text>
    </comment>
    <comment ref="B80" authorId="0" shapeId="0" xr:uid="{00000000-0006-0000-0000-00001D000000}">
      <text>
        <r>
          <rPr>
            <sz val="10"/>
            <color indexed="81"/>
            <rFont val="Calibri Light"/>
            <family val="2"/>
            <scheme val="major"/>
          </rPr>
          <t>Child turned 3; not referred to LEA as not believed to be eligible</t>
        </r>
      </text>
    </comment>
    <comment ref="B81" authorId="0" shapeId="0" xr:uid="{00000000-0006-0000-0000-00001E000000}">
      <text>
        <r>
          <rPr>
            <sz val="10"/>
            <color indexed="81"/>
            <rFont val="Calibri Light"/>
            <family val="2"/>
            <scheme val="major"/>
          </rPr>
          <t>Child did not qualify for the Birth to 3 Program</t>
        </r>
      </text>
    </comment>
    <comment ref="B82" authorId="0" shapeId="0" xr:uid="{00000000-0006-0000-0000-00001F000000}">
      <text>
        <r>
          <rPr>
            <sz val="10"/>
            <color indexed="81"/>
            <rFont val="Calibri Light"/>
            <family val="2"/>
            <scheme val="major"/>
          </rPr>
          <t>Parents chose not to enroll in the Birth to 3 Program</t>
        </r>
      </text>
    </comment>
    <comment ref="B83" authorId="0" shapeId="0" xr:uid="{00000000-0006-0000-0000-000020000000}">
      <text>
        <r>
          <rPr>
            <sz val="10"/>
            <color indexed="81"/>
            <rFont val="Calibri Light"/>
            <family val="2"/>
            <scheme val="major"/>
          </rPr>
          <t>Child turned 3; referred to LEA prior to transfer to current Birth to 3 Program</t>
        </r>
      </text>
    </comment>
  </commentList>
</comments>
</file>

<file path=xl/sharedStrings.xml><?xml version="1.0" encoding="utf-8"?>
<sst xmlns="http://schemas.openxmlformats.org/spreadsheetml/2006/main" count="412" uniqueCount="180">
  <si>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</si>
  <si>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</si>
  <si>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</si>
  <si>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</si>
  <si>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</si>
  <si>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</si>
  <si>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</si>
  <si>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</si>
  <si>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</si>
  <si>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</si>
  <si>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</si>
  <si>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</si>
  <si>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</si>
  <si>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</si>
  <si>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</si>
  <si>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</si>
  <si>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</si>
  <si>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</si>
  <si>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</si>
  <si>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</si>
  <si>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</si>
  <si>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</si>
  <si>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</si>
  <si>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</si>
  <si>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</si>
  <si>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</si>
  <si>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</si>
  <si>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</si>
  <si>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</si>
  <si>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</si>
  <si>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</si>
  <si>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</si>
  <si>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</si>
  <si>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</si>
  <si>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</si>
  <si>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</si>
  <si>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</si>
  <si>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</si>
  <si>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</si>
  <si>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</si>
  <si>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</si>
  <si>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</si>
  <si>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</si>
  <si>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</si>
  <si>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</si>
  <si>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</si>
  <si>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</si>
  <si>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</si>
  <si>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</si>
  <si>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</si>
  <si>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</si>
  <si>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</si>
  <si>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</si>
  <si>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</si>
  <si>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</si>
  <si>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</si>
  <si>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</si>
  <si>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</si>
  <si>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</si>
  <si>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</si>
  <si>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</si>
  <si>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</si>
  <si>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</si>
  <si>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</si>
  <si>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</si>
  <si>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</si>
  <si>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</si>
  <si>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</si>
  <si>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</si>
  <si>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</si>
  <si>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</si>
  <si>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</si>
  <si>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</si>
  <si>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</si>
  <si>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</si>
  <si>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</si>
  <si>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</si>
  <si>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</si>
  <si>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</si>
  <si>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</si>
  <si>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</si>
  <si>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</si>
  <si>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</si>
  <si>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</si>
  <si>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</si>
  <si>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</si>
  <si>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</si>
  <si>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</si>
  <si>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</si>
  <si>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</si>
  <si>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</si>
  <si>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</si>
  <si>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</si>
  <si>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</si>
  <si>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</si>
  <si>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</si>
  <si>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</si>
  <si>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</si>
  <si>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</si>
  <si>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</si>
  <si>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</si>
  <si>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</si>
  <si>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</si>
  <si>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</si>
  <si>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</si>
  <si>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</si>
  <si>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</si>
  <si>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</si>
  <si>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</si>
  <si>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</si>
  <si>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</si>
  <si>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</si>
  <si>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</si>
  <si>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</si>
  <si>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</si>
  <si>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</si>
  <si>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</si>
  <si>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</si>
  <si>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</si>
  <si>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</si>
  <si>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</si>
  <si>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</si>
  <si>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</si>
  <si>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</si>
  <si>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</si>
  <si>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</si>
  <si>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</si>
  <si>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</si>
  <si>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t>001</t>
  </si>
  <si>
    <t>002</t>
  </si>
  <si>
    <t>003</t>
  </si>
  <si>
    <t>004</t>
  </si>
  <si>
    <t>005</t>
  </si>
  <si>
    <t>006</t>
  </si>
  <si>
    <t>007</t>
  </si>
  <si>
    <t>008</t>
  </si>
  <si>
    <t>009</t>
  </si>
  <si>
    <t>010</t>
  </si>
  <si>
    <t>011</t>
  </si>
  <si>
    <t>012</t>
  </si>
  <si>
    <t>013</t>
  </si>
  <si>
    <t>014</t>
  </si>
  <si>
    <t>015</t>
  </si>
  <si>
    <t>Exit Reason by County Program</t>
  </si>
  <si>
    <t>County Program</t>
  </si>
  <si>
    <t>APR Indicators: County Program to County Program Comparison</t>
  </si>
  <si>
    <t>APR Indicators: County Program to State Comparison</t>
  </si>
  <si>
    <t>Dashboard Information</t>
  </si>
  <si>
    <t>County
Program</t>
  </si>
  <si>
    <r>
      <t xml:space="preserve">Indicator 3  Outcome 3   Summary Statement 1        </t>
    </r>
    <r>
      <rPr>
        <sz val="9"/>
        <rFont val="Aptos Display"/>
        <family val="2"/>
      </rPr>
      <t>Percent of the children who entered the program below age expectations in each outcome, the percent who substantially increased their rate of growth by the time they exited the program</t>
    </r>
    <r>
      <rPr>
        <sz val="9"/>
        <color indexed="17"/>
        <rFont val="Aptos Display"/>
        <family val="2"/>
      </rPr>
      <t>.</t>
    </r>
  </si>
  <si>
    <r>
      <t xml:space="preserve">Indicator 3            Outcome 3          Summary          Statement 2                 </t>
    </r>
    <r>
      <rPr>
        <sz val="9"/>
        <rFont val="Aptos Display"/>
        <family val="2"/>
      </rPr>
      <t>Percent of children who were functioning within age expectations in each Outcome by the time they exited the program</t>
    </r>
    <r>
      <rPr>
        <sz val="9"/>
        <color indexed="17"/>
        <rFont val="Aptos Display"/>
        <family val="2"/>
      </rPr>
      <t>.</t>
    </r>
  </si>
  <si>
    <r>
      <t>Indicator 5-</t>
    </r>
    <r>
      <rPr>
        <sz val="9"/>
        <rFont val="Aptos Display"/>
        <family val="2"/>
      </rPr>
      <t xml:space="preserve"> 
Percent of infants and toddlers birth to 1 with IFSPs.</t>
    </r>
  </si>
  <si>
    <r>
      <t>Indicator 7-</t>
    </r>
    <r>
      <rPr>
        <sz val="9"/>
        <rFont val="Aptos Display"/>
        <family val="2"/>
      </rPr>
      <t xml:space="preserve"> 
Percent of eligible infants and toddlers with IFSPs for whom an evaluation and assessment and  initial IFSP meeting were conducted in a timely manner. </t>
    </r>
  </si>
  <si>
    <r>
      <t>Indicator 8C -</t>
    </r>
    <r>
      <rPr>
        <sz val="9"/>
        <rFont val="Aptos Display"/>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</si>
  <si>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r>
      <t xml:space="preserve">Indicator 8B - 
</t>
    </r>
    <r>
      <rPr>
        <sz val="9"/>
        <rFont val="Aptos Display"/>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</si>
  <si>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 xml:space="preserve">Indicator 8A - 
</t>
    </r>
    <r>
      <rPr>
        <sz val="9"/>
        <rFont val="Aptos Display"/>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</si>
  <si>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6 - 
</t>
    </r>
    <r>
      <rPr>
        <sz val="9"/>
        <rFont val="Aptos Display"/>
        <family val="2"/>
      </rPr>
      <t xml:space="preserve">Percent of infants and toddlers birth to 3 with IFSPs. </t>
    </r>
  </si>
  <si>
    <r>
      <t xml:space="preserve">Indicator 4C - 
</t>
    </r>
    <r>
      <rPr>
        <sz val="9"/>
        <rFont val="Aptos Display"/>
        <family val="2"/>
      </rPr>
      <t>Percent of families reporting early intervention services have helped the family help their child develop and learn.</t>
    </r>
  </si>
  <si>
    <r>
      <t>Indicator 4B -</t>
    </r>
    <r>
      <rPr>
        <sz val="9"/>
        <rFont val="Aptos Display"/>
        <family val="2"/>
      </rPr>
      <t xml:space="preserve"> 
Percent of families reporting early intervention services have helped the family effectively communicate their child's needs.</t>
    </r>
  </si>
  <si>
    <r>
      <t xml:space="preserve">Indicator 4A - 
</t>
    </r>
    <r>
      <rPr>
        <sz val="9"/>
        <rFont val="Aptos Display"/>
        <family val="2"/>
      </rPr>
      <t xml:space="preserve">Percent of families reporting early intervention services have helped the family know their rights.  </t>
    </r>
  </si>
  <si>
    <r>
      <t>Indicator 2</t>
    </r>
    <r>
      <rPr>
        <sz val="9"/>
        <rFont val="Aptos Display"/>
        <family val="2"/>
      </rPr>
      <t xml:space="preserve"> - 
Percent of infants and toddlers with IFSPs who primarily receive early intervention services in the home or programs for typically developing children.   </t>
    </r>
  </si>
  <si>
    <r>
      <t>Indicator 1</t>
    </r>
    <r>
      <rPr>
        <sz val="9"/>
        <rFont val="Aptos Display"/>
        <family val="2"/>
      </rPr>
      <t xml:space="preserve"> - 
Percent of infants and toddlers with Individual Family Service Plans (IFSP) who receive the early intervention services on their IFSPs in a timely manner. </t>
    </r>
  </si>
  <si>
    <t>Indicator 12</t>
  </si>
  <si>
    <t>Description:</t>
  </si>
  <si>
    <t>Data Timeframes: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</si>
  <si>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Program unable to locate family after many attempts
011: Child turned 3, parents did not consent to LEA referral and/or LEA evaluation
012: Child turned 3; not referred to LEA as not believed to be eligible
013: Child did not qualify for Birth to 3 Program
014: Parents chose not to enroll in Birth to 3 Program
015: Child turned 3; referred to LEA prior to transfer to current Birth to 3 program</t>
  </si>
  <si>
    <t>NA</t>
  </si>
  <si>
    <r>
      <t>Indicator 12 -</t>
    </r>
    <r>
      <rPr>
        <sz val="9"/>
        <rFont val="Aptos Display"/>
        <family val="2"/>
      </rPr>
      <t xml:space="preserve"> 
Percent of timely correction of findings of noncompliance.</t>
    </r>
  </si>
  <si>
    <r>
      <t xml:space="preserve">Indicators 1, 7, 8A, 8B,  8C, and 12: </t>
    </r>
    <r>
      <rPr>
        <sz val="11"/>
        <color theme="1"/>
        <rFont val="Aptos Display"/>
        <family val="2"/>
      </rPr>
      <t>From the January 1, 2025, to March 31, 2025, timeframe used to determine compliance</t>
    </r>
    <r>
      <rPr>
        <b/>
        <sz val="11"/>
        <color theme="1"/>
        <rFont val="Aptos Display"/>
        <family val="2"/>
      </rPr>
      <t>.</t>
    </r>
  </si>
  <si>
    <r>
      <t xml:space="preserve">Indicator 3: </t>
    </r>
    <r>
      <rPr>
        <sz val="11"/>
        <color theme="1"/>
        <rFont val="Aptos Display"/>
        <family val="2"/>
      </rPr>
      <t xml:space="preserve">From the outcomes ratings of children who exited the program between July 1, 2024, and June 30, 2025. </t>
    </r>
  </si>
  <si>
    <r>
      <t xml:space="preserve">Indicators 2, 5, and 6: </t>
    </r>
    <r>
      <rPr>
        <sz val="11"/>
        <color theme="1"/>
        <rFont val="Aptos Display"/>
        <family val="2"/>
      </rPr>
      <t>From the October 1, 2024, Child Count Survey and 2024 the population estimates for children under 3 in Wisconsin</t>
    </r>
    <r>
      <rPr>
        <b/>
        <sz val="11"/>
        <color theme="1"/>
        <rFont val="Aptos Display"/>
        <family val="2"/>
      </rPr>
      <t>.</t>
    </r>
  </si>
  <si>
    <r>
      <t>Exiting Data:</t>
    </r>
    <r>
      <rPr>
        <sz val="11"/>
        <color theme="1"/>
        <rFont val="Aptos Display"/>
        <family val="2"/>
      </rPr>
      <t xml:space="preserve"> From children who exited the program between July 1, 2024, and June 30, 2025. </t>
    </r>
  </si>
  <si>
    <t>This dashboard shows Wisconsin Part C Annual Performance Review (APR) results as reported in the State's FFY2024-2025 APR submitted in 2026. The results shown are for the state and each county program.</t>
  </si>
  <si>
    <r>
      <t xml:space="preserve">Indicator 4: </t>
    </r>
    <r>
      <rPr>
        <sz val="11"/>
        <color theme="1"/>
        <rFont val="Aptos Display"/>
        <family val="2"/>
      </rPr>
      <t>From the completed Family Experience Surveys for families of children who exited the program between July 1, 2024, and June 30, 2025</t>
    </r>
    <r>
      <rPr>
        <b/>
        <sz val="11"/>
        <color theme="1"/>
        <rFont val="Aptos Display"/>
        <family val="2"/>
      </rPr>
      <t>.</t>
    </r>
  </si>
  <si>
    <r>
      <rPr>
        <b/>
        <sz val="9"/>
        <color theme="5" tint="-0.249977111117893"/>
        <rFont val="Aptos Display"/>
        <family val="2"/>
      </rPr>
      <t xml:space="preserve">Indicator 3 Outcome 1 Summary Statement 2   </t>
    </r>
    <r>
      <rPr>
        <b/>
        <sz val="9"/>
        <color indexed="12"/>
        <rFont val="Aptos Display"/>
        <family val="2"/>
      </rPr>
      <t xml:space="preserve">         </t>
    </r>
    <r>
      <rPr>
        <sz val="9"/>
        <rFont val="Aptos Display"/>
        <family val="2"/>
      </rPr>
      <t>Percent of children who were functioning within age expectations in each Outcome by the time they exited the program.</t>
    </r>
  </si>
  <si>
    <r>
      <rPr>
        <b/>
        <sz val="9"/>
        <color theme="5" tint="-0.249977111117893"/>
        <rFont val="Aptos Display"/>
        <family val="2"/>
      </rPr>
      <t xml:space="preserve">Indicator 3 Outcome 1 Summary  Statement 1   </t>
    </r>
    <r>
      <rPr>
        <b/>
        <sz val="9"/>
        <color indexed="12"/>
        <rFont val="Aptos Display"/>
        <family val="2"/>
      </rPr>
      <t xml:space="preserve">     </t>
    </r>
    <r>
      <rPr>
        <sz val="9"/>
        <rFont val="Aptos Display"/>
        <family val="2"/>
      </rPr>
      <t>Percent of children who entered the program below age expectations in each outcome, the percent who substantially increased their rate of growth by the time they exited the program.</t>
    </r>
  </si>
  <si>
    <r>
      <rPr>
        <b/>
        <sz val="9"/>
        <color theme="8" tint="-0.249977111117893"/>
        <rFont val="Aptos Display"/>
        <family val="2"/>
      </rPr>
      <t xml:space="preserve">Indicator 3  Outcome 2 Summary  Statement 1  </t>
    </r>
    <r>
      <rPr>
        <b/>
        <sz val="9"/>
        <color indexed="10"/>
        <rFont val="Aptos Display"/>
        <family val="2"/>
      </rPr>
      <t xml:space="preserve">      </t>
    </r>
    <r>
      <rPr>
        <sz val="9"/>
        <rFont val="Aptos Display"/>
        <family val="2"/>
      </rPr>
      <t>Percent of children who entered the program below age expectations in each Outcome, the percent who substantially increased their rate of growth by the time they exited the program.</t>
    </r>
  </si>
  <si>
    <r>
      <rPr>
        <b/>
        <sz val="9"/>
        <color theme="8" tint="-0.249977111117893"/>
        <rFont val="Aptos Display"/>
        <family val="2"/>
      </rPr>
      <t xml:space="preserve">Indicator 3  Outcome 2  Summary Statement 2 </t>
    </r>
    <r>
      <rPr>
        <b/>
        <sz val="9"/>
        <color indexed="10"/>
        <rFont val="Aptos Display"/>
        <family val="2"/>
      </rPr>
      <t xml:space="preserve">      </t>
    </r>
    <r>
      <rPr>
        <sz val="9"/>
        <rFont val="Aptos Display"/>
        <family val="2"/>
      </rPr>
      <t>Percent of children who were functioning within age expectations in each Outcome by the time they exited the program</t>
    </r>
    <r>
      <rPr>
        <sz val="9"/>
        <color indexed="10"/>
        <rFont val="Aptos Display"/>
        <family val="2"/>
      </rPr>
      <t>.</t>
    </r>
  </si>
  <si>
    <t>Statewide Results</t>
  </si>
  <si>
    <r>
      <rPr>
        <b/>
        <sz val="14"/>
        <color theme="1"/>
        <rFont val="Aptos Display"/>
        <family val="2"/>
      </rPr>
      <t>Instructions:</t>
    </r>
    <r>
      <rPr>
        <sz val="11"/>
        <color theme="1"/>
        <rFont val="Aptos Display"/>
        <family val="2"/>
      </rPr>
      <t xml:space="preserve">
</t>
    </r>
    <r>
      <rPr>
        <sz val="14"/>
        <color theme="1"/>
        <rFont val="Aptos Display"/>
        <family val="2"/>
      </rPr>
      <t>Step one: Click on a county name in cells A15, A42, or A68.
Step two: Click on the arrow to the right of the cell. A drop down menu will appear. Then select the county that would you like to observe.
                                                                                                                                                                                                                              For the description of indicators hover curser over red tags in the top right corner in cells.</t>
    </r>
    <r>
      <rPr>
        <sz val="11"/>
        <color theme="1"/>
        <rFont val="Aptos Display"/>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</si>
</sst>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00000000%"/>
  </numFmts>
  <fonts count="34"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indexed="81"/>
      <name val="Calibri Light"/>
      <family val="2"/>
      <scheme val="major"/>
    </font>
    <font>
      <b/>
      <sz val="9"/>
      <color indexed="81"/>
      <name val="Tahoma"/>
      <family val="2"/>
    </font>
    <font>
      <sz val="11"/>
      <color theme="1"/>
      <name val="Arial"/>
      <family val="2"/>
    </font>
    <font>
      <b/>
      <sz val="14"/>
      <color theme="1"/>
      <name val="Aptos Display"/>
      <family val="2"/>
    </font>
    <font>
      <b/>
      <sz val="11"/>
      <color theme="0"/>
      <name val="Aptos Display"/>
      <family val="2"/>
    </font>
    <font>
      <b/>
      <sz val="11"/>
      <color theme="1"/>
      <name val="Aptos Display"/>
      <family val="2"/>
    </font>
    <font>
      <sz val="11"/>
      <color theme="1"/>
      <name val="Aptos Display"/>
      <family val="2"/>
    </font>
    <font>
      <sz val="14"/>
      <color theme="1"/>
      <name val="Aptos Display"/>
      <family val="2"/>
    </font>
    <font>
      <b/>
      <sz val="16"/>
      <color theme="1"/>
      <name val="Aptos Display"/>
      <family val="2"/>
    </font>
    <font>
      <b/>
      <sz val="12"/>
      <color theme="0"/>
      <name val="Aptos Display"/>
      <family val="2"/>
    </font>
    <font>
      <b/>
      <sz val="12"/>
      <color theme="1"/>
      <name val="Aptos Display"/>
      <family val="2"/>
    </font>
    <font>
      <sz val="12"/>
      <color theme="1"/>
      <name val="Aptos Display"/>
      <family val="2"/>
    </font>
    <font>
      <b/>
      <sz val="8"/>
      <name val="Aptos Display"/>
      <family val="2"/>
    </font>
    <font>
      <b/>
      <sz val="10"/>
      <name val="Aptos Display"/>
      <family val="2"/>
    </font>
    <font>
      <b/>
      <sz val="10"/>
      <color theme="1"/>
      <name val="Aptos Display"/>
      <family val="2"/>
    </font>
    <font>
      <b/>
      <sz val="20"/>
      <name val="Aptos Display"/>
      <family val="2"/>
    </font>
    <font>
      <b/>
      <sz val="9"/>
      <name val="Aptos Display"/>
      <family val="2"/>
    </font>
    <font>
      <sz val="9"/>
      <name val="Aptos Display"/>
      <family val="2"/>
    </font>
    <font>
      <b/>
      <sz val="9"/>
      <color indexed="12"/>
      <name val="Aptos Display"/>
      <family val="2"/>
    </font>
    <font>
      <b/>
      <sz val="9"/>
      <color indexed="10"/>
      <name val="Aptos Display"/>
      <family val="2"/>
    </font>
    <font>
      <sz val="9"/>
      <color indexed="10"/>
      <name val="Aptos Display"/>
      <family val="2"/>
    </font>
    <font>
      <b/>
      <sz val="9"/>
      <color indexed="17"/>
      <name val="Aptos Display"/>
      <family val="2"/>
    </font>
    <font>
      <sz val="9"/>
      <color indexed="17"/>
      <name val="Aptos Display"/>
      <family val="2"/>
    </font>
    <font>
      <sz val="9"/>
      <color theme="1"/>
      <name val="Aptos Display"/>
      <family val="2"/>
    </font>
    <font>
      <sz val="14"/>
      <name val="Aptos Display"/>
      <family val="2"/>
    </font>
    <font>
      <sz val="11"/>
      <name val="Aptos Display"/>
      <family val="2"/>
    </font>
    <font>
      <b/>
      <sz val="11"/>
      <name val="Aptos Display"/>
      <family val="2"/>
    </font>
    <font>
      <sz val="10"/>
      <name val="Aptos Display"/>
      <family val="2"/>
    </font>
    <font>
      <b/>
      <sz val="9"/>
      <color theme="5" tint="-0.249977111117893"/>
      <name val="Aptos Display"/>
      <family val="2"/>
    </font>
    <font>
      <b/>
      <sz val="9"/>
      <color theme="8" tint="-0.249977111117893"/>
      <name val="Aptos Display"/>
      <family val="2"/>
    </font>
  </fonts>
  <fills count="8">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
      <patternFill patternType="solid">
        <fgColor theme="8"/>
        <bgColor indexed="64"/>
      </patternFill>
    </fill>
    <fill>
      <patternFill patternType="solid">
        <fgColor theme="8" tint="0.59999389629810485"/>
        <bgColor theme="0" tint="-0.14999847407452621"/>
      </patternFill>
    </fill>
    <fill>
      <patternFill patternType="solid">
        <fgColor theme="8"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2" fillId="0" borderId="0"/>
  </cellStyleXfs>
  <cellXfs count="141">
    <xf numFmtId="0" fontId="0" fillId="0" borderId="0" xfId="0"/>
    <xf numFmtId="0" fontId="0" fillId="0" borderId="0" xfId="0" applyBorder="1" applyAlignment="1">
      <alignment horizontal="left" vertical="top" wrapText="1"/>
    </xf>
    <xf numFmtId="0" fontId="0" fillId="0" borderId="0" xfId="0" applyBorder="1"/>
    <xf numFmtId="10" fontId="2" fillId="3" borderId="0" xfId="2" applyNumberFormat="1" applyFont="1" applyFill="1" applyBorder="1" applyAlignment="1">
      <alignment horizontal="right" vertical="center"/>
    </xf>
    <xf numFmtId="10" fontId="0" fillId="0" borderId="0" xfId="0" applyNumberFormat="1" applyFont="1" applyBorder="1"/>
    <xf numFmtId="10" fontId="2" fillId="0" borderId="0" xfId="2" applyNumberFormat="1" applyFont="1" applyFill="1" applyBorder="1" applyAlignment="1">
      <alignment horizontal="right" vertical="center"/>
    </xf>
    <xf numFmtId="164" fontId="0" fillId="0" borderId="0" xfId="1" applyNumberFormat="1" applyFont="1"/>
    <xf numFmtId="0" fontId="6" fillId="0" borderId="0" xfId="0" applyFont="1"/>
    <xf numFmtId="0" fontId="6" fillId="0" borderId="0" xfId="0" applyFont="1" applyBorder="1"/>
    <xf numFmtId="10" fontId="0" fillId="0" borderId="0" xfId="0" applyNumberFormat="1" applyBorder="1"/>
    <xf numFmtId="0" fontId="0" fillId="0" borderId="0" xfId="0" applyFill="1"/>
    <xf numFmtId="10" fontId="0" fillId="0" borderId="0" xfId="0" applyNumberFormat="1" applyFill="1" applyBorder="1"/>
    <xf numFmtId="0" fontId="0" fillId="0" borderId="0" xfId="0" applyFill="1" applyBorder="1"/>
    <xf numFmtId="10" fontId="0" fillId="0" borderId="0" xfId="0" applyNumberFormat="1" applyFont="1" applyFill="1" applyBorder="1"/>
    <xf numFmtId="0" fontId="0" fillId="0" borderId="0" xfId="0" applyFill="1" applyBorder="1" applyAlignment="1"/>
    <xf numFmtId="0" fontId="13" fillId="2" borderId="9" xfId="0" applyFont="1" applyFill="1" applyBorder="1" applyAlignment="1">
      <alignment horizontal="center"/>
    </xf>
    <xf numFmtId="0" fontId="14" fillId="0" borderId="19" xfId="0" applyFont="1" applyBorder="1" applyAlignment="1">
      <alignment horizontal="center"/>
    </xf>
    <xf numFmtId="0" fontId="14" fillId="0" borderId="20" xfId="0" applyFont="1" applyFill="1" applyBorder="1" applyAlignment="1">
      <alignment horizontal="center"/>
    </xf>
    <xf numFmtId="0" fontId="15" fillId="0" borderId="21" xfId="0" applyFont="1" applyBorder="1"/>
    <xf numFmtId="0" fontId="15" fillId="0" borderId="3" xfId="0" applyFont="1" applyBorder="1"/>
    <xf numFmtId="10" fontId="15" fillId="0" borderId="3" xfId="1" applyNumberFormat="1" applyFont="1" applyBorder="1"/>
    <xf numFmtId="10" fontId="15" fillId="0" borderId="27" xfId="1" applyNumberFormat="1" applyFont="1" applyBorder="1"/>
    <xf numFmtId="0" fontId="15" fillId="0" borderId="23" xfId="0" applyFont="1" applyBorder="1"/>
    <xf numFmtId="10" fontId="15" fillId="0" borderId="26" xfId="1" applyNumberFormat="1" applyFont="1" applyBorder="1"/>
    <xf numFmtId="0" fontId="15" fillId="0" borderId="24" xfId="0" applyFont="1" applyBorder="1"/>
    <xf numFmtId="0" fontId="15" fillId="0" borderId="2" xfId="0" applyFont="1" applyBorder="1"/>
    <xf numFmtId="10" fontId="15" fillId="0" borderId="2" xfId="1" applyNumberFormat="1" applyFont="1" applyBorder="1"/>
    <xf numFmtId="10" fontId="15" fillId="0" borderId="25" xfId="1" applyNumberFormat="1" applyFont="1" applyBorder="1"/>
    <xf numFmtId="0" fontId="15" fillId="0" borderId="9" xfId="0" applyFont="1" applyBorder="1"/>
    <xf numFmtId="0" fontId="15" fillId="0" borderId="19" xfId="0" applyFont="1" applyBorder="1"/>
    <xf numFmtId="0" fontId="15" fillId="0" borderId="15" xfId="0" applyFont="1" applyBorder="1"/>
    <xf numFmtId="10" fontId="15" fillId="0" borderId="1" xfId="1" applyNumberFormat="1" applyFont="1" applyBorder="1"/>
    <xf numFmtId="0" fontId="15" fillId="0" borderId="16" xfId="0" applyFont="1" applyBorder="1"/>
    <xf numFmtId="10" fontId="15" fillId="0" borderId="26" xfId="0" applyNumberFormat="1" applyFont="1" applyBorder="1"/>
    <xf numFmtId="0" fontId="15" fillId="0" borderId="17" xfId="0" applyFont="1" applyBorder="1"/>
    <xf numFmtId="10" fontId="15" fillId="0" borderId="19" xfId="1" applyNumberFormat="1" applyFont="1" applyBorder="1"/>
    <xf numFmtId="10" fontId="15" fillId="0" borderId="25" xfId="0" applyNumberFormat="1" applyFont="1" applyBorder="1"/>
    <xf numFmtId="10" fontId="15" fillId="0" borderId="22" xfId="1" applyNumberFormat="1" applyFont="1" applyBorder="1"/>
    <xf numFmtId="0" fontId="10" fillId="0" borderId="0" xfId="0" applyFont="1"/>
    <xf numFmtId="165" fontId="10" fillId="0" borderId="0" xfId="1" applyNumberFormat="1" applyFont="1"/>
    <xf numFmtId="0" fontId="10" fillId="0" borderId="0" xfId="0" applyFont="1" applyBorder="1" applyAlignment="1">
      <alignment horizontal="right" vertical="center" wrapText="1"/>
    </xf>
    <xf numFmtId="165" fontId="10" fillId="0" borderId="0" xfId="1" applyNumberFormat="1" applyFont="1" applyBorder="1" applyAlignment="1">
      <alignment horizontal="right" vertical="center" wrapText="1"/>
    </xf>
    <xf numFmtId="0" fontId="10" fillId="0" borderId="18" xfId="1" applyNumberFormat="1" applyFont="1" applyBorder="1" applyAlignment="1">
      <alignment horizontal="center"/>
    </xf>
    <xf numFmtId="0" fontId="10" fillId="0" borderId="16" xfId="1" applyNumberFormat="1" applyFont="1" applyBorder="1" applyAlignment="1">
      <alignment horizontal="center"/>
    </xf>
    <xf numFmtId="0" fontId="10" fillId="0" borderId="17" xfId="1" applyNumberFormat="1" applyFont="1" applyBorder="1" applyAlignment="1">
      <alignment horizontal="center"/>
    </xf>
    <xf numFmtId="0" fontId="16" fillId="0" borderId="0" xfId="2" applyFont="1" applyFill="1" applyBorder="1" applyAlignment="1">
      <alignment vertical="top" wrapText="1"/>
    </xf>
    <xf numFmtId="0" fontId="10" fillId="0" borderId="0" xfId="0" applyFont="1" applyBorder="1"/>
    <xf numFmtId="0" fontId="19" fillId="0" borderId="0" xfId="0" applyFont="1"/>
    <xf numFmtId="0" fontId="14" fillId="0" borderId="0" xfId="0" applyFont="1" applyAlignment="1">
      <alignment wrapText="1"/>
    </xf>
    <xf numFmtId="0" fontId="9" fillId="0" borderId="0" xfId="0" applyFont="1"/>
    <xf numFmtId="0" fontId="20" fillId="0" borderId="0" xfId="2" applyFont="1" applyFill="1" applyBorder="1" applyAlignment="1">
      <alignment vertical="top" wrapText="1"/>
    </xf>
    <xf numFmtId="0" fontId="27" fillId="0" borderId="0" xfId="0" applyFont="1"/>
    <xf numFmtId="0" fontId="15" fillId="0" borderId="28" xfId="0" applyFont="1" applyBorder="1"/>
    <xf numFmtId="10" fontId="15" fillId="0" borderId="12" xfId="1" applyNumberFormat="1" applyFont="1" applyBorder="1"/>
    <xf numFmtId="10" fontId="15" fillId="0" borderId="29" xfId="0" applyNumberFormat="1" applyFont="1" applyBorder="1"/>
    <xf numFmtId="0" fontId="13" fillId="2" borderId="30" xfId="0" applyFont="1" applyFill="1" applyBorder="1" applyAlignment="1">
      <alignment horizontal="center"/>
    </xf>
    <xf numFmtId="0" fontId="14" fillId="0" borderId="31" xfId="0" applyFont="1" applyBorder="1" applyAlignment="1">
      <alignment horizontal="center"/>
    </xf>
    <xf numFmtId="0" fontId="14" fillId="0" borderId="32" xfId="0" applyFont="1" applyFill="1" applyBorder="1" applyAlignment="1">
      <alignment horizontal="center"/>
    </xf>
    <xf numFmtId="10" fontId="15" fillId="0" borderId="13" xfId="1" applyNumberFormat="1" applyFont="1" applyBorder="1"/>
    <xf numFmtId="10" fontId="15" fillId="0" borderId="20" xfId="1" applyNumberFormat="1" applyFont="1" applyBorder="1"/>
    <xf numFmtId="0" fontId="10" fillId="0" borderId="0" xfId="0" applyFont="1" applyFill="1" applyBorder="1" applyAlignment="1">
      <alignment horizontal="right" vertical="center" wrapText="1"/>
    </xf>
    <xf numFmtId="0" fontId="8" fillId="5" borderId="4"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xf>
    <xf numFmtId="0" fontId="9" fillId="6" borderId="35" xfId="0" applyFont="1" applyFill="1" applyBorder="1" applyAlignment="1">
      <alignment horizontal="left"/>
    </xf>
    <xf numFmtId="0" fontId="9" fillId="0" borderId="35" xfId="0" applyFont="1" applyFill="1" applyBorder="1" applyAlignment="1">
      <alignment horizontal="left"/>
    </xf>
    <xf numFmtId="0" fontId="9" fillId="0" borderId="24" xfId="0" applyFont="1" applyFill="1" applyBorder="1" applyAlignment="1">
      <alignment horizontal="left"/>
    </xf>
    <xf numFmtId="0" fontId="17" fillId="0" borderId="18" xfId="2" applyFont="1" applyFill="1" applyBorder="1" applyAlignment="1" applyProtection="1">
      <alignment horizontal="left" wrapText="1"/>
    </xf>
    <xf numFmtId="0" fontId="20" fillId="0" borderId="36" xfId="2" applyFont="1" applyFill="1" applyBorder="1" applyAlignment="1" applyProtection="1">
      <alignment horizontal="left" vertical="top" wrapText="1"/>
    </xf>
    <xf numFmtId="0" fontId="20" fillId="0" borderId="37" xfId="2" applyFont="1" applyFill="1" applyBorder="1" applyAlignment="1" applyProtection="1">
      <alignment horizontal="left" vertical="top" wrapText="1"/>
    </xf>
    <xf numFmtId="0" fontId="22" fillId="0" borderId="37" xfId="2" applyFont="1" applyFill="1" applyBorder="1" applyAlignment="1" applyProtection="1">
      <alignment horizontal="left" vertical="top" wrapText="1"/>
    </xf>
    <xf numFmtId="0" fontId="23" fillId="0" borderId="37" xfId="2" applyFont="1" applyFill="1" applyBorder="1" applyAlignment="1" applyProtection="1">
      <alignment horizontal="left" vertical="top" wrapText="1"/>
    </xf>
    <xf numFmtId="0" fontId="25" fillId="0" borderId="37" xfId="2" applyFont="1" applyFill="1" applyBorder="1" applyAlignment="1" applyProtection="1">
      <alignment horizontal="left" vertical="top" wrapText="1"/>
    </xf>
    <xf numFmtId="0" fontId="20" fillId="0" borderId="38" xfId="2" applyFont="1" applyFill="1" applyBorder="1" applyAlignment="1" applyProtection="1">
      <alignment horizontal="left" vertical="top" wrapText="1"/>
    </xf>
    <xf numFmtId="0" fontId="20" fillId="0" borderId="37" xfId="2" applyFont="1" applyFill="1" applyBorder="1" applyAlignment="1">
      <alignment vertical="top" wrapText="1"/>
    </xf>
    <xf numFmtId="0" fontId="20" fillId="0" borderId="36" xfId="2" applyFont="1" applyFill="1" applyBorder="1" applyAlignment="1">
      <alignment vertical="top" wrapText="1"/>
    </xf>
    <xf numFmtId="0" fontId="20" fillId="0" borderId="27" xfId="2" applyFont="1" applyFill="1" applyBorder="1" applyAlignment="1">
      <alignment vertical="top" wrapText="1"/>
    </xf>
    <xf numFmtId="0" fontId="17" fillId="7" borderId="35" xfId="2" applyFont="1" applyFill="1" applyBorder="1" applyAlignment="1" applyProtection="1">
      <alignment horizontal="left" vertical="top"/>
    </xf>
    <xf numFmtId="0" fontId="18" fillId="0" borderId="35" xfId="0" applyFont="1" applyFill="1" applyBorder="1"/>
    <xf numFmtId="0" fontId="18" fillId="0" borderId="24" xfId="0" applyFont="1" applyFill="1" applyBorder="1"/>
    <xf numFmtId="10" fontId="29" fillId="0" borderId="27" xfId="1" applyNumberFormat="1" applyFont="1" applyBorder="1"/>
    <xf numFmtId="10" fontId="29" fillId="0" borderId="26" xfId="1" applyNumberFormat="1" applyFont="1" applyBorder="1"/>
    <xf numFmtId="10" fontId="29" fillId="0" borderId="25" xfId="1" applyNumberFormat="1" applyFont="1" applyBorder="1"/>
    <xf numFmtId="0" fontId="29" fillId="0" borderId="14" xfId="0" applyFont="1" applyFill="1" applyBorder="1"/>
    <xf numFmtId="0" fontId="29" fillId="0" borderId="1" xfId="0" applyFont="1" applyFill="1" applyBorder="1"/>
    <xf numFmtId="0" fontId="29" fillId="0" borderId="2" xfId="0" applyFont="1" applyFill="1" applyBorder="1"/>
    <xf numFmtId="0" fontId="29" fillId="0" borderId="14" xfId="0" applyFont="1" applyFill="1" applyBorder="1" applyAlignment="1">
      <alignment horizontal="right" vertical="center" wrapText="1"/>
    </xf>
    <xf numFmtId="0" fontId="30" fillId="6" borderId="14" xfId="0" applyFont="1" applyFill="1" applyBorder="1" applyAlignment="1">
      <alignment horizontal="right" vertical="center" wrapText="1"/>
    </xf>
    <xf numFmtId="0" fontId="30" fillId="6" borderId="29" xfId="0" applyFont="1" applyFill="1" applyBorder="1" applyAlignment="1">
      <alignment horizontal="right"/>
    </xf>
    <xf numFmtId="0" fontId="29" fillId="0" borderId="29" xfId="0" applyFont="1" applyFill="1" applyBorder="1" applyAlignment="1">
      <alignment horizontal="right"/>
    </xf>
    <xf numFmtId="0" fontId="29" fillId="0" borderId="26" xfId="0" applyFont="1" applyFill="1" applyBorder="1" applyAlignment="1">
      <alignment horizontal="right"/>
    </xf>
    <xf numFmtId="0" fontId="29" fillId="0" borderId="25" xfId="0" applyFont="1" applyFill="1" applyBorder="1" applyAlignment="1">
      <alignment horizontal="right"/>
    </xf>
    <xf numFmtId="0" fontId="29" fillId="0" borderId="39" xfId="0" applyFont="1" applyFill="1" applyBorder="1" applyAlignment="1">
      <alignment horizontal="right" vertical="center" wrapText="1"/>
    </xf>
    <xf numFmtId="10" fontId="17" fillId="7" borderId="14" xfId="1" applyNumberFormat="1" applyFont="1" applyFill="1" applyBorder="1"/>
    <xf numFmtId="10" fontId="17" fillId="7" borderId="14" xfId="0" applyNumberFormat="1" applyFont="1" applyFill="1" applyBorder="1"/>
    <xf numFmtId="10" fontId="17" fillId="7" borderId="29" xfId="0" applyNumberFormat="1" applyFont="1" applyFill="1" applyBorder="1"/>
    <xf numFmtId="10" fontId="31" fillId="0" borderId="14" xfId="1" applyNumberFormat="1" applyFont="1" applyFill="1" applyBorder="1" applyAlignment="1"/>
    <xf numFmtId="10" fontId="31" fillId="0" borderId="39" xfId="1" applyNumberFormat="1" applyFont="1" applyFill="1" applyBorder="1" applyAlignment="1"/>
    <xf numFmtId="10" fontId="31" fillId="0" borderId="12" xfId="1" applyNumberFormat="1" applyFont="1" applyFill="1" applyBorder="1" applyAlignment="1"/>
    <xf numFmtId="10" fontId="31" fillId="0" borderId="2" xfId="1" applyNumberFormat="1" applyFont="1" applyFill="1" applyBorder="1" applyAlignment="1"/>
    <xf numFmtId="10" fontId="17" fillId="0" borderId="0" xfId="1" applyNumberFormat="1" applyFont="1" applyFill="1" applyBorder="1"/>
    <xf numFmtId="10" fontId="17" fillId="0" borderId="0" xfId="0" applyNumberFormat="1" applyFont="1" applyFill="1" applyBorder="1"/>
    <xf numFmtId="10" fontId="18" fillId="7" borderId="0" xfId="0" applyNumberFormat="1" applyFont="1" applyFill="1"/>
    <xf numFmtId="10" fontId="20" fillId="7" borderId="14" xfId="0" applyNumberFormat="1" applyFont="1" applyFill="1" applyBorder="1"/>
    <xf numFmtId="10" fontId="31" fillId="0" borderId="14" xfId="1" applyNumberFormat="1" applyFont="1" applyFill="1" applyBorder="1" applyAlignment="1">
      <alignment horizontal="right"/>
    </xf>
    <xf numFmtId="10" fontId="31" fillId="0" borderId="12" xfId="1" applyNumberFormat="1" applyFont="1" applyFill="1" applyBorder="1" applyAlignment="1">
      <alignment horizontal="right"/>
    </xf>
    <xf numFmtId="10" fontId="31" fillId="0" borderId="39" xfId="1" applyNumberFormat="1" applyFont="1" applyFill="1" applyBorder="1" applyAlignment="1">
      <alignment horizontal="right"/>
    </xf>
    <xf numFmtId="10" fontId="31" fillId="0" borderId="2" xfId="1" applyNumberFormat="1" applyFont="1" applyFill="1" applyBorder="1" applyAlignment="1">
      <alignment horizontal="right"/>
    </xf>
    <xf numFmtId="10" fontId="31" fillId="0" borderId="14" xfId="1" applyNumberFormat="1" applyFont="1" applyFill="1" applyBorder="1" applyAlignment="1">
      <alignment horizontal="center"/>
    </xf>
    <xf numFmtId="10" fontId="31" fillId="0" borderId="12" xfId="1" applyNumberFormat="1" applyFont="1" applyFill="1" applyBorder="1" applyAlignment="1">
      <alignment horizontal="center"/>
    </xf>
    <xf numFmtId="10" fontId="31" fillId="0" borderId="29" xfId="1" applyNumberFormat="1" applyFont="1" applyFill="1" applyBorder="1" applyAlignment="1">
      <alignment horizontal="center"/>
    </xf>
    <xf numFmtId="10" fontId="31" fillId="0" borderId="25" xfId="1" applyNumberFormat="1" applyFont="1" applyFill="1" applyBorder="1" applyAlignment="1">
      <alignment horizontal="center"/>
    </xf>
    <xf numFmtId="10" fontId="31" fillId="0" borderId="14" xfId="1" applyNumberFormat="1" applyFont="1" applyFill="1" applyBorder="1" applyAlignment="1">
      <alignment horizontal="center" vertical="center"/>
    </xf>
    <xf numFmtId="0" fontId="10" fillId="0" borderId="0" xfId="0" applyFont="1" applyAlignment="1">
      <alignment horizontal="left" wrapText="1"/>
    </xf>
    <xf numFmtId="0" fontId="14" fillId="0" borderId="0" xfId="0" applyFont="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8" fillId="4" borderId="4" xfId="0" applyNumberFormat="1" applyFont="1" applyFill="1" applyBorder="1" applyAlignment="1">
      <alignment horizontal="center" vertical="center" wrapText="1"/>
    </xf>
    <xf numFmtId="0" fontId="28" fillId="4" borderId="5" xfId="0" applyNumberFormat="1" applyFont="1" applyFill="1" applyBorder="1" applyAlignment="1">
      <alignment horizontal="center" vertical="center" wrapText="1"/>
    </xf>
    <xf numFmtId="0" fontId="28" fillId="4" borderId="6" xfId="0" applyNumberFormat="1" applyFont="1" applyFill="1" applyBorder="1" applyAlignment="1">
      <alignment horizontal="center" vertical="center" wrapText="1"/>
    </xf>
    <xf numFmtId="0" fontId="28" fillId="4" borderId="7" xfId="0" applyNumberFormat="1" applyFont="1" applyFill="1" applyBorder="1" applyAlignment="1">
      <alignment horizontal="center" vertical="center" wrapText="1"/>
    </xf>
    <xf numFmtId="0" fontId="28" fillId="4" borderId="0" xfId="0" applyNumberFormat="1" applyFont="1" applyFill="1" applyBorder="1" applyAlignment="1">
      <alignment horizontal="center" vertical="center" wrapText="1"/>
    </xf>
    <xf numFmtId="0" fontId="28" fillId="4" borderId="8" xfId="0" applyNumberFormat="1" applyFont="1" applyFill="1" applyBorder="1" applyAlignment="1">
      <alignment horizontal="center" vertical="center" wrapText="1"/>
    </xf>
    <xf numFmtId="0" fontId="28" fillId="4" borderId="9" xfId="0" applyNumberFormat="1" applyFont="1" applyFill="1" applyBorder="1" applyAlignment="1">
      <alignment horizontal="center" vertical="center" wrapText="1"/>
    </xf>
    <xf numFmtId="0" fontId="28" fillId="4" borderId="10" xfId="0" applyNumberFormat="1" applyFont="1" applyFill="1" applyBorder="1" applyAlignment="1">
      <alignment horizontal="center" vertical="center" wrapText="1"/>
    </xf>
    <xf numFmtId="0" fontId="28" fillId="4" borderId="11" xfId="0" applyNumberFormat="1" applyFont="1" applyFill="1" applyBorder="1" applyAlignment="1">
      <alignment horizontal="center" vertical="center" wrapText="1"/>
    </xf>
    <xf numFmtId="0" fontId="9" fillId="0" borderId="4" xfId="0" applyFont="1" applyBorder="1" applyAlignment="1">
      <alignment horizontal="center"/>
    </xf>
    <xf numFmtId="0" fontId="9" fillId="0" borderId="6" xfId="0" applyFont="1" applyBorder="1" applyAlignment="1">
      <alignment horizontal="center"/>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cent" xfId="1" builtinId="5"/>
  </cellStyles>
  <dxfs count="0"/>
  <tableStyles count="1" defaultTableStyle="TableStyleMedium2" defaultPivotStyle="PivotStyleLight16">
    <tableStyle name="Table Style 1" pivot="0" count="0" xr9:uid="{98E9CBA3-5DEA-49B5-90BB-C35F18D7A916}"/>
  </tableStyles>
  <colors>
    <mruColors>
      <color rgb="FF008000"/>
      <color rgb="FF0000FF"/>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APR Indicators:</a:t>
            </a:r>
            <a:r>
              <a:rPr lang="en-US" baseline="0"/>
              <a:t> County Program Data Compaired to State Targets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1623624193221857E-2"/>
          <c:y val="0.13871037082327142"/>
          <c:w val="0.92671298883857212"/>
          <c:h val="0.62825599493543682"/>
        </c:manualLayout>
      </c:layout>
      <c:barChart>
        <c:barDir val="col"/>
        <c:grouping val="clustered"/>
        <c:varyColors val="0"/>
        <c:ser>
          <c:idx val="1"/>
          <c:order val="0"/>
          <c:tx>
            <c:strRef>
              <c:f>Dashboard!$B$15</c:f>
              <c:strCache>
                <c:ptCount val="1"/>
                <c:pt idx="0">
                  <c:v>Statewide Results</c:v>
                </c:pt>
              </c:strCache>
            </c:strRef>
          </c:tx>
          <c:spPr>
            <a:solidFill>
              <a:srgbClr val="003366"/>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Dashboard!$C$16:$C$33</c15:sqref>
                  </c15:fullRef>
                </c:ext>
              </c:extLst>
              <c:f>(Dashboard!$C$16:$C$26,Dashboard!$C$29:$C$33)</c:f>
              <c:numCache>
                <c:formatCode>0.00%</c:formatCode>
                <c:ptCount val="16"/>
                <c:pt idx="0">
                  <c:v>0.999</c:v>
                </c:pt>
                <c:pt idx="1">
                  <c:v>0.99488054607508536</c:v>
                </c:pt>
                <c:pt idx="2">
                  <c:v>0.68858295751246146</c:v>
                </c:pt>
                <c:pt idx="3">
                  <c:v>0.42219873150105708</c:v>
                </c:pt>
                <c:pt idx="4">
                  <c:v>0.69880847308031779</c:v>
                </c:pt>
                <c:pt idx="5">
                  <c:v>0.33276955602537001</c:v>
                </c:pt>
                <c:pt idx="6">
                  <c:v>0.72440944881889768</c:v>
                </c:pt>
                <c:pt idx="7">
                  <c:v>0.41860465116279072</c:v>
                </c:pt>
                <c:pt idx="8">
                  <c:v>0.8125</c:v>
                </c:pt>
                <c:pt idx="9">
                  <c:v>0.8571428571428571</c:v>
                </c:pt>
                <c:pt idx="10">
                  <c:v>0.81105169340463457</c:v>
                </c:pt>
                <c:pt idx="11">
                  <c:v>0.99560000000000004</c:v>
                </c:pt>
                <c:pt idx="12">
                  <c:v>0.99909999999999999</c:v>
                </c:pt>
                <c:pt idx="13">
                  <c:v>0.99019999999999997</c:v>
                </c:pt>
                <c:pt idx="14">
                  <c:v>0.99038461538461542</c:v>
                </c:pt>
                <c:pt idx="15">
                  <c:v>1</c:v>
                </c:pt>
              </c:numCache>
            </c:numRef>
          </c:val>
          <c:extLst>
            <c:ext xmlns:c16="http://schemas.microsoft.com/office/drawing/2014/chart" uri="{C3380CC4-5D6E-409C-BE32-E72D297353CC}">
              <c16:uniqueId val="{00000001-F989-41C8-92AE-9581E983CB3E}"/>
            </c:ext>
          </c:extLst>
        </c:ser>
        <c:ser>
          <c:idx val="2"/>
          <c:order val="1"/>
          <c:tx>
            <c:strRef>
              <c:f>Dashboard!$D$15</c:f>
              <c:strCache>
                <c:ptCount val="1"/>
                <c:pt idx="0">
                  <c:v>State Targets</c:v>
                </c:pt>
              </c:strCache>
            </c:strRef>
          </c:tx>
          <c:spPr>
            <a:solidFill>
              <a:schemeClr val="bg1">
                <a:lumMod val="65000"/>
              </a:schemeClr>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Dashboard!$D$16:$D$33</c15:sqref>
                  </c15:fullRef>
                </c:ext>
              </c:extLst>
              <c:f>(Dashboard!$D$16:$D$26,Dashboard!$D$29:$D$33)</c:f>
              <c:numCache>
                <c:formatCode>0.00%</c:formatCode>
                <c:ptCount val="16"/>
                <c:pt idx="0">
                  <c:v>1</c:v>
                </c:pt>
                <c:pt idx="1">
                  <c:v>0.99</c:v>
                </c:pt>
                <c:pt idx="2">
                  <c:v>0.59340000000000004</c:v>
                </c:pt>
                <c:pt idx="3">
                  <c:v>0.42299999999999999</c:v>
                </c:pt>
                <c:pt idx="4">
                  <c:v>0.64570000000000005</c:v>
                </c:pt>
                <c:pt idx="5">
                  <c:v>0.313</c:v>
                </c:pt>
                <c:pt idx="6">
                  <c:v>0.65290000000000004</c:v>
                </c:pt>
                <c:pt idx="7">
                  <c:v>0.45079999999999998</c:v>
                </c:pt>
                <c:pt idx="8">
                  <c:v>0.81189999999999996</c:v>
                </c:pt>
                <c:pt idx="9">
                  <c:v>0.86399999999999999</c:v>
                </c:pt>
                <c:pt idx="10">
                  <c:v>0.84060000000000001</c:v>
                </c:pt>
                <c:pt idx="11">
                  <c:v>1</c:v>
                </c:pt>
                <c:pt idx="12">
                  <c:v>1</c:v>
                </c:pt>
                <c:pt idx="13">
                  <c:v>1</c:v>
                </c:pt>
                <c:pt idx="14">
                  <c:v>1</c:v>
                </c:pt>
                <c:pt idx="15">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Dashboard!$B$15</c:f>
              <c:strCache>
                <c:ptCount val="1"/>
                <c:pt idx="0">
                  <c:v>Statewide Results</c:v>
                </c:pt>
              </c:strCache>
            </c:strRef>
          </c:tx>
          <c:spPr>
            <a:solidFill>
              <a:srgbClr val="003366"/>
            </a:solidFill>
            <a:ln>
              <a:noFill/>
            </a:ln>
            <a:effectLst/>
          </c:spPr>
          <c:invertIfNegative val="0"/>
          <c:cat>
            <c:strRef>
              <c:f>Dashboard!$B$27:$B$28</c:f>
              <c:strCache>
                <c:ptCount val="2"/>
                <c:pt idx="0">
                  <c:v>Indicator 5</c:v>
                </c:pt>
                <c:pt idx="1">
                  <c:v>Indicator 6</c:v>
                </c:pt>
              </c:strCache>
            </c:strRef>
          </c:cat>
          <c:val>
            <c:numRef>
              <c:f>Dashboard!$C$27:$C$28</c:f>
              <c:numCache>
                <c:formatCode>0.00%</c:formatCode>
                <c:ptCount val="2"/>
                <c:pt idx="0">
                  <c:v>1.1599999999999999E-2</c:v>
                </c:pt>
                <c:pt idx="1">
                  <c:v>3.554746739460115E-2</c:v>
                </c:pt>
              </c:numCache>
            </c:numRef>
          </c:val>
          <c:extLst>
            <c:ext xmlns:c16="http://schemas.microsoft.com/office/drawing/2014/chart" uri="{C3380CC4-5D6E-409C-BE32-E72D297353CC}">
              <c16:uniqueId val="{00000000-FC99-4B7C-809E-B491C9C6791A}"/>
            </c:ext>
          </c:extLst>
        </c:ser>
        <c:ser>
          <c:idx val="1"/>
          <c:order val="1"/>
          <c:tx>
            <c:strRef>
              <c:f>Dashboard!$D$15</c:f>
              <c:strCache>
                <c:ptCount val="1"/>
                <c:pt idx="0">
                  <c:v>State Targets</c:v>
                </c:pt>
              </c:strCache>
            </c:strRef>
          </c:tx>
          <c:spPr>
            <a:solidFill>
              <a:schemeClr val="bg1">
                <a:lumMod val="65000"/>
              </a:schemeClr>
            </a:solidFill>
            <a:ln>
              <a:noFill/>
            </a:ln>
            <a:effectLst/>
          </c:spPr>
          <c:invertIfNegative val="0"/>
          <c:cat>
            <c:strRef>
              <c:f>Dashboard!$B$27:$B$28</c:f>
              <c:strCache>
                <c:ptCount val="2"/>
                <c:pt idx="0">
                  <c:v>Indicator 5</c:v>
                </c:pt>
                <c:pt idx="1">
                  <c:v>Indicator 6</c:v>
                </c:pt>
              </c:strCache>
            </c:strRef>
          </c:cat>
          <c:val>
            <c:numRef>
              <c:f>Dashboard!$D$27:$D$28</c:f>
              <c:numCache>
                <c:formatCode>0.00%</c:formatCode>
                <c:ptCount val="2"/>
                <c:pt idx="0">
                  <c:v>1.09E-2</c:v>
                </c:pt>
                <c:pt idx="1">
                  <c:v>3.04E-2</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APR Indicators: County Program Data Compaired to Other County Programs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2473131527559747E-2"/>
          <c:y val="0.14353678383529131"/>
          <c:w val="0.92721605747294855"/>
          <c:h val="0.62215901842767518"/>
        </c:manualLayout>
      </c:layout>
      <c:barChart>
        <c:barDir val="col"/>
        <c:grouping val="clustered"/>
        <c:varyColors val="0"/>
        <c:ser>
          <c:idx val="0"/>
          <c:order val="0"/>
          <c:tx>
            <c:strRef>
              <c:f>Dashboard!$B$15</c:f>
              <c:strCache>
                <c:ptCount val="1"/>
                <c:pt idx="0">
                  <c:v>Statewide Results</c:v>
                </c:pt>
              </c:strCache>
            </c:strRef>
          </c:tx>
          <c:spPr>
            <a:solidFill>
              <a:srgbClr val="003366"/>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Dashboard!$C$16:$C$33</c15:sqref>
                  </c15:fullRef>
                </c:ext>
              </c:extLst>
              <c:f>(Dashboard!$C$16:$C$26,Dashboard!$C$29:$C$33)</c:f>
              <c:numCache>
                <c:formatCode>0.00%</c:formatCode>
                <c:ptCount val="16"/>
                <c:pt idx="0">
                  <c:v>0.999</c:v>
                </c:pt>
                <c:pt idx="1">
                  <c:v>0.99488054607508536</c:v>
                </c:pt>
                <c:pt idx="2">
                  <c:v>0.68858295751246146</c:v>
                </c:pt>
                <c:pt idx="3">
                  <c:v>0.42219873150105708</c:v>
                </c:pt>
                <c:pt idx="4">
                  <c:v>0.69880847308031779</c:v>
                </c:pt>
                <c:pt idx="5">
                  <c:v>0.33276955602537001</c:v>
                </c:pt>
                <c:pt idx="6">
                  <c:v>0.72440944881889768</c:v>
                </c:pt>
                <c:pt idx="7">
                  <c:v>0.41860465116279072</c:v>
                </c:pt>
                <c:pt idx="8">
                  <c:v>0.8125</c:v>
                </c:pt>
                <c:pt idx="9">
                  <c:v>0.8571428571428571</c:v>
                </c:pt>
                <c:pt idx="10">
                  <c:v>0.81105169340463457</c:v>
                </c:pt>
                <c:pt idx="11">
                  <c:v>0.99560000000000004</c:v>
                </c:pt>
                <c:pt idx="12">
                  <c:v>0.99909999999999999</c:v>
                </c:pt>
                <c:pt idx="13">
                  <c:v>0.99019999999999997</c:v>
                </c:pt>
                <c:pt idx="14">
                  <c:v>0.99038461538461542</c:v>
                </c:pt>
                <c:pt idx="15">
                  <c:v>1</c:v>
                </c:pt>
              </c:numCache>
            </c:numRef>
          </c:val>
          <c:extLst>
            <c:ext xmlns:c16="http://schemas.microsoft.com/office/drawing/2014/chart" uri="{C3380CC4-5D6E-409C-BE32-E72D297353CC}">
              <c16:uniqueId val="{00000000-C300-4E69-BE6B-41B881DD82A2}"/>
            </c:ext>
          </c:extLst>
        </c:ser>
        <c:ser>
          <c:idx val="1"/>
          <c:order val="1"/>
          <c:tx>
            <c:strRef>
              <c:f>Dashboard!$B$42</c:f>
              <c:strCache>
                <c:ptCount val="1"/>
                <c:pt idx="0">
                  <c:v>Statewide Results</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Dashboard!$C$43:$C$60</c15:sqref>
                  </c15:fullRef>
                </c:ext>
              </c:extLst>
              <c:f>(Dashboard!$C$43:$C$53,Dashboard!$C$56:$C$60)</c:f>
              <c:numCache>
                <c:formatCode>0.00%</c:formatCode>
                <c:ptCount val="16"/>
                <c:pt idx="0">
                  <c:v>0.999</c:v>
                </c:pt>
                <c:pt idx="1">
                  <c:v>0.99488054607508536</c:v>
                </c:pt>
                <c:pt idx="2">
                  <c:v>0.68858295751246146</c:v>
                </c:pt>
                <c:pt idx="3">
                  <c:v>0.42219873150105708</c:v>
                </c:pt>
                <c:pt idx="4">
                  <c:v>0.69880847308031779</c:v>
                </c:pt>
                <c:pt idx="5">
                  <c:v>0.33276955602537001</c:v>
                </c:pt>
                <c:pt idx="6">
                  <c:v>0.72440944881889768</c:v>
                </c:pt>
                <c:pt idx="7">
                  <c:v>0.41860465116279072</c:v>
                </c:pt>
                <c:pt idx="8">
                  <c:v>0.8125</c:v>
                </c:pt>
                <c:pt idx="9">
                  <c:v>0.8571428571428571</c:v>
                </c:pt>
                <c:pt idx="10">
                  <c:v>0.81105169340463457</c:v>
                </c:pt>
                <c:pt idx="11">
                  <c:v>0.99560000000000004</c:v>
                </c:pt>
                <c:pt idx="12">
                  <c:v>0.99909999999999999</c:v>
                </c:pt>
                <c:pt idx="13">
                  <c:v>0.99019999999999997</c:v>
                </c:pt>
                <c:pt idx="14">
                  <c:v>0.99038461538461542</c:v>
                </c:pt>
                <c:pt idx="15">
                  <c:v>1</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42"/>
        <c:overlap val="-33"/>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Dashboard!$B$15</c:f>
              <c:strCache>
                <c:ptCount val="1"/>
                <c:pt idx="0">
                  <c:v>Statewide Results</c:v>
                </c:pt>
              </c:strCache>
            </c:strRef>
          </c:tx>
          <c:spPr>
            <a:solidFill>
              <a:srgbClr val="003366"/>
            </a:solidFill>
            <a:ln>
              <a:noFill/>
            </a:ln>
            <a:effectLst/>
          </c:spPr>
          <c:invertIfNegative val="0"/>
          <c:cat>
            <c:strRef>
              <c:f>Dashboard!$B$27:$B$28</c:f>
              <c:strCache>
                <c:ptCount val="2"/>
                <c:pt idx="0">
                  <c:v>Indicator 5</c:v>
                </c:pt>
                <c:pt idx="1">
                  <c:v>Indicator 6</c:v>
                </c:pt>
              </c:strCache>
            </c:strRef>
          </c:cat>
          <c:val>
            <c:numRef>
              <c:f>Dashboard!$C$27:$C$28</c:f>
              <c:numCache>
                <c:formatCode>0.00%</c:formatCode>
                <c:ptCount val="2"/>
                <c:pt idx="0">
                  <c:v>1.1599999999999999E-2</c:v>
                </c:pt>
                <c:pt idx="1">
                  <c:v>3.554746739460115E-2</c:v>
                </c:pt>
              </c:numCache>
            </c:numRef>
          </c:val>
          <c:extLst>
            <c:ext xmlns:c16="http://schemas.microsoft.com/office/drawing/2014/chart" uri="{C3380CC4-5D6E-409C-BE32-E72D297353CC}">
              <c16:uniqueId val="{00000000-AFC3-46F7-9993-C07A82A56F54}"/>
            </c:ext>
          </c:extLst>
        </c:ser>
        <c:ser>
          <c:idx val="1"/>
          <c:order val="1"/>
          <c:tx>
            <c:strRef>
              <c:f>Dashboard!$B$42</c:f>
              <c:strCache>
                <c:ptCount val="1"/>
                <c:pt idx="0">
                  <c:v>Statewide Results</c:v>
                </c:pt>
              </c:strCache>
            </c:strRef>
          </c:tx>
          <c:spPr>
            <a:solidFill>
              <a:schemeClr val="accent1">
                <a:lumMod val="75000"/>
              </a:schemeClr>
            </a:solidFill>
            <a:ln>
              <a:noFill/>
            </a:ln>
            <a:effectLst/>
          </c:spPr>
          <c:invertIfNegative val="0"/>
          <c:cat>
            <c:strRef>
              <c:f>Dashboard!$B$27:$B$28</c:f>
              <c:strCache>
                <c:ptCount val="2"/>
                <c:pt idx="0">
                  <c:v>Indicator 5</c:v>
                </c:pt>
                <c:pt idx="1">
                  <c:v>Indicator 6</c:v>
                </c:pt>
              </c:strCache>
            </c:strRef>
          </c:cat>
          <c:val>
            <c:numRef>
              <c:f>Dashboard!$C$54:$C$55</c:f>
              <c:numCache>
                <c:formatCode>0.00%</c:formatCode>
                <c:ptCount val="2"/>
                <c:pt idx="0">
                  <c:v>1.1599999999999999E-2</c:v>
                </c:pt>
                <c:pt idx="1">
                  <c:v>3.554746739460115E-2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Exit Reasons: County Program Data Compaired to State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Dashboard!$B$68</c:f>
              <c:strCache>
                <c:ptCount val="1"/>
                <c:pt idx="0">
                  <c:v>Statewide Results</c:v>
                </c:pt>
              </c:strCache>
            </c:strRef>
          </c:tx>
          <c:spPr>
            <a:solidFill>
              <a:srgbClr val="003366"/>
            </a:solidFill>
            <a:ln>
              <a:noFill/>
            </a:ln>
            <a:effectLst/>
          </c:spPr>
          <c:invertIfNegative val="0"/>
          <c:cat>
            <c:strRef>
              <c:f>Dashboard!$B$69:$B$83</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Dashboard!$D$69:$D$83</c:f>
              <c:numCache>
                <c:formatCode>0.00%</c:formatCode>
                <c:ptCount val="15"/>
                <c:pt idx="0">
                  <c:v>0.37644584647739221</c:v>
                </c:pt>
                <c:pt idx="1">
                  <c:v>3.4399879825747333E-2</c:v>
                </c:pt>
                <c:pt idx="2">
                  <c:v>3.1095087877422264E-2</c:v>
                </c:pt>
                <c:pt idx="3">
                  <c:v>0.14270692504130991</c:v>
                </c:pt>
                <c:pt idx="4">
                  <c:v>0.15592609283461017</c:v>
                </c:pt>
                <c:pt idx="5">
                  <c:v>0.12347904461469131</c:v>
                </c:pt>
                <c:pt idx="6">
                  <c:v>1.3669821240799159E-2</c:v>
                </c:pt>
                <c:pt idx="7">
                  <c:v>1.9528316058284513E-2</c:v>
                </c:pt>
                <c:pt idx="8">
                  <c:v>1.5021781583295778E-3</c:v>
                </c:pt>
                <c:pt idx="9">
                  <c:v>4.5666216013219164E-2</c:v>
                </c:pt>
                <c:pt idx="10">
                  <c:v>2.1030494216614092E-2</c:v>
                </c:pt>
                <c:pt idx="11">
                  <c:v>3.3799008562415501E-2</c:v>
                </c:pt>
                <c:pt idx="12">
                  <c:v>0</c:v>
                </c:pt>
                <c:pt idx="13">
                  <c:v>0</c:v>
                </c:pt>
                <c:pt idx="14">
                  <c:v>7.5108907916478891E-4</c:v>
                </c:pt>
              </c:numCache>
            </c:numRef>
          </c:val>
          <c:extLst>
            <c:ext xmlns:c16="http://schemas.microsoft.com/office/drawing/2014/chart" uri="{C3380CC4-5D6E-409C-BE32-E72D297353CC}">
              <c16:uniqueId val="{00000000-02CB-4DA9-89CF-5F27ABF82302}"/>
            </c:ext>
          </c:extLst>
        </c:ser>
        <c:ser>
          <c:idx val="1"/>
          <c:order val="1"/>
          <c:tx>
            <c:v>State Percentage</c:v>
          </c:tx>
          <c:spPr>
            <a:solidFill>
              <a:schemeClr val="bg1">
                <a:lumMod val="65000"/>
              </a:schemeClr>
            </a:solidFill>
            <a:ln>
              <a:noFill/>
            </a:ln>
            <a:effectLst/>
          </c:spPr>
          <c:invertIfNegative val="0"/>
          <c:cat>
            <c:strRef>
              <c:f>Dashboard!$B$69:$B$83</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Dashboard!$E$69:$E$83</c:f>
              <c:numCache>
                <c:formatCode>0.00%</c:formatCode>
                <c:ptCount val="15"/>
                <c:pt idx="0">
                  <c:v>0.37644584647739221</c:v>
                </c:pt>
                <c:pt idx="1">
                  <c:v>3.4399879825747333E-2</c:v>
                </c:pt>
                <c:pt idx="2">
                  <c:v>3.1095087877422264E-2</c:v>
                </c:pt>
                <c:pt idx="3">
                  <c:v>0.14270692504130991</c:v>
                </c:pt>
                <c:pt idx="4">
                  <c:v>0.15592609283461017</c:v>
                </c:pt>
                <c:pt idx="5">
                  <c:v>0.12347904461469131</c:v>
                </c:pt>
                <c:pt idx="6">
                  <c:v>1.3669821240799159E-2</c:v>
                </c:pt>
                <c:pt idx="7">
                  <c:v>1.9528316058284513E-2</c:v>
                </c:pt>
                <c:pt idx="8">
                  <c:v>1.5021781583295778E-3</c:v>
                </c:pt>
                <c:pt idx="9">
                  <c:v>4.5666216013219164E-2</c:v>
                </c:pt>
                <c:pt idx="10">
                  <c:v>2.1030494216614092E-2</c:v>
                </c:pt>
                <c:pt idx="11">
                  <c:v>3.3799008562415501E-2</c:v>
                </c:pt>
                <c:pt idx="12">
                  <c:v>0</c:v>
                </c:pt>
                <c:pt idx="13">
                  <c:v>0</c:v>
                </c:pt>
                <c:pt idx="14">
                  <c:v>7.5108907916478891E-4</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39"/>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163305</xdr:colOff>
      <xdr:row>2</xdr:row>
      <xdr:rowOff>122698</xdr:rowOff>
    </xdr:from>
    <xdr:to>
      <xdr:col>19</xdr:col>
      <xdr:colOff>504263</xdr:colOff>
      <xdr:row>32</xdr:row>
      <xdr:rowOff>170777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56030</xdr:colOff>
      <xdr:row>2</xdr:row>
      <xdr:rowOff>150586</xdr:rowOff>
    </xdr:from>
    <xdr:to>
      <xdr:col>24</xdr:col>
      <xdr:colOff>541655</xdr:colOff>
      <xdr:row>32</xdr:row>
      <xdr:rowOff>134076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152399</xdr:colOff>
      <xdr:row>35</xdr:row>
      <xdr:rowOff>94161</xdr:rowOff>
    </xdr:from>
    <xdr:to>
      <xdr:col>19</xdr:col>
      <xdr:colOff>493059</xdr:colOff>
      <xdr:row>63</xdr:row>
      <xdr:rowOff>11205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78442</xdr:colOff>
      <xdr:row>35</xdr:row>
      <xdr:rowOff>97790</xdr:rowOff>
    </xdr:from>
    <xdr:to>
      <xdr:col>24</xdr:col>
      <xdr:colOff>521169</xdr:colOff>
      <xdr:row>62</xdr:row>
      <xdr:rowOff>168910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174171</xdr:colOff>
      <xdr:row>63</xdr:row>
      <xdr:rowOff>54430</xdr:rowOff>
    </xdr:from>
    <xdr:to>
      <xdr:col>24</xdr:col>
      <xdr:colOff>489857</xdr:colOff>
      <xdr:row>94</xdr:row>
      <xdr:rowOff>54429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AAA0-9FB0-4755-AACF-D3F83A6FDFD9}">
  <sheetPr>
    <tabColor theme="0" tint="-0.249977111117893"/>
  </sheetPr>
  <dimension ref="A1:L13"/>
  <sheetViews>
    <sheetView showGridLines="0" tabSelected="1" zoomScaleNormal="100" workbookViewId="0"/>
  </sheetViews>
  <sheetFormatPr defaultColWidth="8.85546875" defaultRowHeight="15" x14ac:dyDescent="0.25"/>
  <cols>
    <col min="1" max="1" width="12.85546875" style="38" customWidth="1"/>
    <col min="2" max="2" width="4" style="38" customWidth="1"/>
    <col min="3" max="16384" width="8.85546875" style="38"/>
  </cols>
  <sheetData>
    <row r="1" spans="1:12" ht="26.25" x14ac:dyDescent="0.4">
      <c r="A1" s="47" t="s">
        <v>147</v>
      </c>
    </row>
    <row r="3" spans="1:12" ht="31.5" x14ac:dyDescent="0.25">
      <c r="A3" s="48" t="s">
        <v>163</v>
      </c>
    </row>
    <row r="4" spans="1:12" x14ac:dyDescent="0.25">
      <c r="C4" s="113" t="s">
        <v>172</v>
      </c>
      <c r="D4" s="113"/>
      <c r="E4" s="113"/>
      <c r="F4" s="113"/>
      <c r="G4" s="113"/>
      <c r="H4" s="113"/>
      <c r="I4" s="113"/>
      <c r="J4" s="113"/>
      <c r="K4" s="113"/>
      <c r="L4" s="113"/>
    </row>
    <row r="5" spans="1:12" x14ac:dyDescent="0.25">
      <c r="C5" s="113"/>
      <c r="D5" s="113"/>
      <c r="E5" s="113"/>
      <c r="F5" s="113"/>
      <c r="G5" s="113"/>
      <c r="H5" s="113"/>
      <c r="I5" s="113"/>
      <c r="J5" s="113"/>
      <c r="K5" s="113"/>
      <c r="L5" s="113"/>
    </row>
    <row r="6" spans="1:12" ht="28.9" customHeight="1" x14ac:dyDescent="0.25">
      <c r="A6" s="114" t="s">
        <v>164</v>
      </c>
      <c r="B6" s="114"/>
      <c r="C6" s="114"/>
    </row>
    <row r="7" spans="1:12" x14ac:dyDescent="0.25">
      <c r="C7" s="49" t="s">
        <v>168</v>
      </c>
    </row>
    <row r="8" spans="1:12" x14ac:dyDescent="0.25">
      <c r="C8" s="49" t="s">
        <v>169</v>
      </c>
    </row>
    <row r="9" spans="1:12" x14ac:dyDescent="0.25">
      <c r="C9" s="49" t="s">
        <v>173</v>
      </c>
    </row>
    <row r="10" spans="1:12" x14ac:dyDescent="0.25">
      <c r="C10" s="49" t="s">
        <v>170</v>
      </c>
    </row>
    <row r="11" spans="1:12" x14ac:dyDescent="0.25">
      <c r="C11" s="49" t="s">
        <v>171</v>
      </c>
    </row>
    <row r="13" spans="1:12" x14ac:dyDescent="0.25">
      <c r="C13" s="49"/>
    </row>
  </sheetData>
  <mergeCells count="2">
    <mergeCell ref="C4:L5"/>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B1:T104"/>
  <sheetViews>
    <sheetView showGridLines="0" zoomScaleNormal="100" workbookViewId="0">
      <selection activeCell="B2" sqref="B2:E11"/>
    </sheetView>
  </sheetViews>
  <sheetFormatPr defaultRowHeight="15" x14ac:dyDescent="0.25"/>
  <cols>
    <col min="1" max="1" width="2.7109375" customWidth="1"/>
    <col min="2" max="2" width="22.7109375" customWidth="1"/>
    <col min="3" max="3" width="25.140625" bestFit="1" customWidth="1"/>
    <col min="4" max="4" width="22.7109375" customWidth="1"/>
    <col min="5" max="5" width="23.5703125" customWidth="1"/>
    <col min="6" max="6" width="18.28515625" bestFit="1" customWidth="1"/>
    <col min="7" max="7" width="18" bestFit="1" customWidth="1"/>
    <col min="9" max="9" width="8.85546875" customWidth="1"/>
    <col min="12" max="12" width="18.28515625" bestFit="1" customWidth="1"/>
  </cols>
  <sheetData>
    <row r="1" spans="2:20" ht="13.9" customHeight="1" thickBot="1" x14ac:dyDescent="0.3"/>
    <row r="2" spans="2:20" ht="14.45" customHeight="1" x14ac:dyDescent="0.25">
      <c r="B2" s="115" t="s">
        <v>179</v>
      </c>
      <c r="C2" s="116"/>
      <c r="D2" s="116"/>
      <c r="E2" s="117"/>
    </row>
    <row r="3" spans="2:20" ht="14.45" customHeight="1" x14ac:dyDescent="0.25">
      <c r="B3" s="118" t="s">
        <v>72</v>
      </c>
      <c r="C3" s="119"/>
      <c r="D3" s="119"/>
      <c r="E3" s="120"/>
    </row>
    <row r="4" spans="2:20" ht="14.45" customHeight="1" x14ac:dyDescent="0.25">
      <c r="B4" s="118" t="s">
        <v>72</v>
      </c>
      <c r="C4" s="119"/>
      <c r="D4" s="119"/>
      <c r="E4" s="120"/>
    </row>
    <row r="5" spans="2:20" ht="14.45" customHeight="1" x14ac:dyDescent="0.25">
      <c r="B5" s="118" t="s">
        <v>72</v>
      </c>
      <c r="C5" s="119"/>
      <c r="D5" s="119"/>
      <c r="E5" s="120"/>
    </row>
    <row r="6" spans="2:20" ht="14.45" customHeight="1" x14ac:dyDescent="0.25">
      <c r="B6" s="118" t="s">
        <v>72</v>
      </c>
      <c r="C6" s="119"/>
      <c r="D6" s="119"/>
      <c r="E6" s="120"/>
    </row>
    <row r="7" spans="2:20" ht="14.45" customHeight="1" x14ac:dyDescent="0.25">
      <c r="B7" s="118" t="s">
        <v>72</v>
      </c>
      <c r="C7" s="119"/>
      <c r="D7" s="119"/>
      <c r="E7" s="120"/>
    </row>
    <row r="8" spans="2:20" ht="14.45" customHeight="1" x14ac:dyDescent="0.25">
      <c r="B8" s="118" t="s">
        <v>72</v>
      </c>
      <c r="C8" s="119"/>
      <c r="D8" s="119"/>
      <c r="E8" s="120"/>
    </row>
    <row r="9" spans="2:20" ht="14.45" customHeight="1" x14ac:dyDescent="0.25">
      <c r="B9" s="118" t="s">
        <v>72</v>
      </c>
      <c r="C9" s="119"/>
      <c r="D9" s="119"/>
      <c r="E9" s="120"/>
    </row>
    <row r="10" spans="2:20" ht="14.45" customHeight="1" x14ac:dyDescent="0.25">
      <c r="B10" s="118" t="s">
        <v>72</v>
      </c>
      <c r="C10" s="119"/>
      <c r="D10" s="119"/>
      <c r="E10" s="120"/>
    </row>
    <row r="11" spans="2:20" ht="14.45" customHeight="1" thickBot="1" x14ac:dyDescent="0.3">
      <c r="B11" s="121" t="s">
        <v>72</v>
      </c>
      <c r="C11" s="122"/>
      <c r="D11" s="122"/>
      <c r="E11" s="123"/>
    </row>
    <row r="12" spans="2:20" ht="14.45" customHeight="1" thickBot="1" x14ac:dyDescent="0.3">
      <c r="B12" s="1"/>
      <c r="C12" s="1"/>
      <c r="D12" s="1"/>
      <c r="E12" s="1"/>
    </row>
    <row r="13" spans="2:20" ht="14.45" customHeight="1" x14ac:dyDescent="0.25">
      <c r="B13" s="124" t="s">
        <v>146</v>
      </c>
      <c r="C13" s="125"/>
      <c r="D13" s="125"/>
      <c r="E13" s="126"/>
    </row>
    <row r="14" spans="2:20" ht="14.45" customHeight="1" thickBot="1" x14ac:dyDescent="0.3">
      <c r="B14" s="127"/>
      <c r="C14" s="128"/>
      <c r="D14" s="128"/>
      <c r="E14" s="129"/>
      <c r="F14" s="10"/>
      <c r="G14" s="10"/>
    </row>
    <row r="15" spans="2:20" ht="16.5" thickBot="1" x14ac:dyDescent="0.3">
      <c r="B15" s="55" t="s">
        <v>178</v>
      </c>
      <c r="C15" s="56" t="s">
        <v>73</v>
      </c>
      <c r="D15" s="56" t="s">
        <v>74</v>
      </c>
      <c r="E15" s="57" t="s">
        <v>75</v>
      </c>
      <c r="F15" s="14"/>
      <c r="G15" s="14"/>
    </row>
    <row r="16" spans="2:20" ht="15.75" x14ac:dyDescent="0.25">
      <c r="B16" s="30" t="s">
        <v>76</v>
      </c>
      <c r="C16" s="31">
        <f>VLOOKUP($B$15,'24-25 Indicator Data'!$A$1:$S$74,2,FALSE)</f>
        <v>0.999</v>
      </c>
      <c r="D16" s="31">
        <v>1</v>
      </c>
      <c r="E16" s="37">
        <v>0.999</v>
      </c>
      <c r="F16" s="11"/>
      <c r="G16" s="11"/>
      <c r="H16" s="9"/>
      <c r="I16" s="9"/>
      <c r="J16" s="9"/>
      <c r="K16" s="9"/>
      <c r="L16" s="9"/>
      <c r="M16" s="9"/>
      <c r="N16" s="9"/>
      <c r="O16" s="9"/>
      <c r="P16" s="9"/>
      <c r="Q16" s="9"/>
      <c r="R16" s="9"/>
      <c r="S16" s="9"/>
      <c r="T16" s="9"/>
    </row>
    <row r="17" spans="2:7" ht="15.75" x14ac:dyDescent="0.25">
      <c r="B17" s="32" t="s">
        <v>77</v>
      </c>
      <c r="C17" s="31">
        <f>VLOOKUP($B$15,'24-25 Indicator Data'!$A$1:$S$74,3,FALSE)</f>
        <v>0.99488054607508536</v>
      </c>
      <c r="D17" s="31">
        <v>0.99</v>
      </c>
      <c r="E17" s="33">
        <v>0.99488054607508536</v>
      </c>
      <c r="F17" s="12"/>
      <c r="G17" s="5"/>
    </row>
    <row r="18" spans="2:7" ht="15.75" x14ac:dyDescent="0.25">
      <c r="B18" s="32" t="s">
        <v>78</v>
      </c>
      <c r="C18" s="31">
        <f>VLOOKUP($B$15,'24-25 Indicator Data'!$A$1:$S$74,4,FALSE)</f>
        <v>0.68858295751246146</v>
      </c>
      <c r="D18" s="31">
        <v>0.59340000000000004</v>
      </c>
      <c r="E18" s="23">
        <v>0.68858295751246146</v>
      </c>
      <c r="F18" s="12"/>
      <c r="G18" s="13"/>
    </row>
    <row r="19" spans="2:7" ht="15.75" x14ac:dyDescent="0.25">
      <c r="B19" s="32" t="s">
        <v>79</v>
      </c>
      <c r="C19" s="31">
        <f>VLOOKUP($B$15,'24-25 Indicator Data'!$A$1:$S$74,5,FALSE)</f>
        <v>0.42219873150105708</v>
      </c>
      <c r="D19" s="31">
        <v>0.42299999999999999</v>
      </c>
      <c r="E19" s="23">
        <v>0.42219873150105708</v>
      </c>
      <c r="F19" s="2"/>
      <c r="G19" s="4"/>
    </row>
    <row r="20" spans="2:7" ht="15.75" x14ac:dyDescent="0.25">
      <c r="B20" s="32" t="s">
        <v>80</v>
      </c>
      <c r="C20" s="31">
        <f>VLOOKUP($B$15,'24-25 Indicator Data'!$A$1:$S$74,6,FALSE)</f>
        <v>0.69880847308031779</v>
      </c>
      <c r="D20" s="31">
        <v>0.64570000000000005</v>
      </c>
      <c r="E20" s="23">
        <v>0.69880847308031779</v>
      </c>
      <c r="F20" s="2"/>
      <c r="G20" s="4"/>
    </row>
    <row r="21" spans="2:7" ht="15.75" x14ac:dyDescent="0.25">
      <c r="B21" s="32" t="s">
        <v>81</v>
      </c>
      <c r="C21" s="31">
        <f>VLOOKUP($B$15,'24-25 Indicator Data'!$A$1:$S$74,7,FALSE)</f>
        <v>0.33276955602537001</v>
      </c>
      <c r="D21" s="31">
        <v>0.313</v>
      </c>
      <c r="E21" s="23">
        <v>0.33276955602537001</v>
      </c>
      <c r="F21" s="2"/>
      <c r="G21" s="4"/>
    </row>
    <row r="22" spans="2:7" ht="15.75" x14ac:dyDescent="0.25">
      <c r="B22" s="32" t="s">
        <v>82</v>
      </c>
      <c r="C22" s="31">
        <f>VLOOKUP($B$15,'24-25 Indicator Data'!$A$1:$S$74,8,FALSE)</f>
        <v>0.72440944881889768</v>
      </c>
      <c r="D22" s="31">
        <v>0.65290000000000004</v>
      </c>
      <c r="E22" s="23">
        <v>0.72440944881889768</v>
      </c>
      <c r="F22" s="2"/>
      <c r="G22" s="4"/>
    </row>
    <row r="23" spans="2:7" ht="15.75" x14ac:dyDescent="0.25">
      <c r="B23" s="32" t="s">
        <v>83</v>
      </c>
      <c r="C23" s="31">
        <f>VLOOKUP($B$15,'24-25 Indicator Data'!$A$1:$S$74,9,FALSE)</f>
        <v>0.41860465116279072</v>
      </c>
      <c r="D23" s="31">
        <v>0.45079999999999998</v>
      </c>
      <c r="E23" s="23">
        <v>0.41860465116279072</v>
      </c>
      <c r="F23" s="2"/>
      <c r="G23" s="4"/>
    </row>
    <row r="24" spans="2:7" ht="15.75" x14ac:dyDescent="0.25">
      <c r="B24" s="32" t="s">
        <v>84</v>
      </c>
      <c r="C24" s="31">
        <f>VLOOKUP($B$15,'24-25 Indicator Data'!$A$1:$S$74,10,FALSE)</f>
        <v>0.8125</v>
      </c>
      <c r="D24" s="31">
        <v>0.81189999999999996</v>
      </c>
      <c r="E24" s="33">
        <v>0.8125</v>
      </c>
      <c r="F24" s="2"/>
      <c r="G24" s="4"/>
    </row>
    <row r="25" spans="2:7" ht="15.75" x14ac:dyDescent="0.25">
      <c r="B25" s="32" t="s">
        <v>85</v>
      </c>
      <c r="C25" s="31">
        <f>VLOOKUP($B$15,'24-25 Indicator Data'!$A$1:$S$74,11,FALSE)</f>
        <v>0.8571428571428571</v>
      </c>
      <c r="D25" s="31">
        <v>0.86399999999999999</v>
      </c>
      <c r="E25" s="33">
        <v>0.8571428571428571</v>
      </c>
      <c r="F25" s="2"/>
      <c r="G25" s="4"/>
    </row>
    <row r="26" spans="2:7" ht="15.75" x14ac:dyDescent="0.25">
      <c r="B26" s="32" t="s">
        <v>86</v>
      </c>
      <c r="C26" s="31">
        <f>VLOOKUP($B$15,'24-25 Indicator Data'!$A$1:$S$74,12,FALSE)</f>
        <v>0.81105169340463457</v>
      </c>
      <c r="D26" s="31">
        <v>0.84060000000000001</v>
      </c>
      <c r="E26" s="33">
        <v>0.81105169340463457</v>
      </c>
      <c r="F26" s="2"/>
      <c r="G26" s="4"/>
    </row>
    <row r="27" spans="2:7" ht="15.75" x14ac:dyDescent="0.25">
      <c r="B27" s="32" t="s">
        <v>87</v>
      </c>
      <c r="C27" s="31">
        <f>VLOOKUP($B$15,'24-25 Indicator Data'!$A$1:$S$74,13,FALSE)</f>
        <v>1.1599999999999999E-2</v>
      </c>
      <c r="D27" s="31">
        <v>1.09E-2</v>
      </c>
      <c r="E27" s="33">
        <v>1.1599999999999999E-2</v>
      </c>
      <c r="F27" s="2"/>
      <c r="G27" s="4"/>
    </row>
    <row r="28" spans="2:7" ht="15.75" x14ac:dyDescent="0.25">
      <c r="B28" s="32" t="s">
        <v>88</v>
      </c>
      <c r="C28" s="31">
        <f>VLOOKUP($B$15,'24-25 Indicator Data'!$A$1:$S$74,14,FALSE)</f>
        <v>3.554746739460115E-2</v>
      </c>
      <c r="D28" s="31">
        <v>3.04E-2</v>
      </c>
      <c r="E28" s="33">
        <v>3.554746739460115E-2</v>
      </c>
      <c r="F28" s="2"/>
      <c r="G28" s="4"/>
    </row>
    <row r="29" spans="2:7" ht="15.75" x14ac:dyDescent="0.25">
      <c r="B29" s="32" t="s">
        <v>89</v>
      </c>
      <c r="C29" s="31">
        <f>VLOOKUP($B$15,'24-25 Indicator Data'!$A$1:$S$74,15,FALSE)</f>
        <v>0.99560000000000004</v>
      </c>
      <c r="D29" s="31">
        <v>1</v>
      </c>
      <c r="E29" s="33">
        <v>0.99560000000000004</v>
      </c>
      <c r="F29" s="2"/>
      <c r="G29" s="4"/>
    </row>
    <row r="30" spans="2:7" ht="15.75" x14ac:dyDescent="0.25">
      <c r="B30" s="32" t="s">
        <v>90</v>
      </c>
      <c r="C30" s="31">
        <f>VLOOKUP($B$15,'24-25 Indicator Data'!$A$1:$S$74,16,FALSE)</f>
        <v>0.99909999999999999</v>
      </c>
      <c r="D30" s="31">
        <v>1</v>
      </c>
      <c r="E30" s="33">
        <v>0.99909999999999999</v>
      </c>
      <c r="F30" s="2"/>
      <c r="G30" s="3"/>
    </row>
    <row r="31" spans="2:7" ht="15.75" x14ac:dyDescent="0.25">
      <c r="B31" s="52" t="s">
        <v>91</v>
      </c>
      <c r="C31" s="53">
        <f>VLOOKUP($B$15,'24-25 Indicator Data'!$A$1:$S$74,17,FALSE)</f>
        <v>0.99019999999999997</v>
      </c>
      <c r="D31" s="53">
        <v>1</v>
      </c>
      <c r="E31" s="33">
        <v>0.99019999999999997</v>
      </c>
      <c r="F31" s="2"/>
      <c r="G31" s="3"/>
    </row>
    <row r="32" spans="2:7" ht="15.75" x14ac:dyDescent="0.25">
      <c r="B32" s="32" t="s">
        <v>92</v>
      </c>
      <c r="C32" s="31">
        <f>VLOOKUP($B$15,'24-25 Indicator Data'!$A$1:$S$74,18,FALSE)</f>
        <v>0.99038461538461542</v>
      </c>
      <c r="D32" s="31">
        <v>1</v>
      </c>
      <c r="E32" s="54">
        <v>0.99038461538461542</v>
      </c>
      <c r="F32" s="2"/>
      <c r="G32" s="3"/>
    </row>
    <row r="33" spans="2:7" ht="16.5" thickBot="1" x14ac:dyDescent="0.3">
      <c r="B33" s="34" t="s">
        <v>162</v>
      </c>
      <c r="C33" s="26">
        <f>VLOOKUP($B$15,'24-25 Indicator Data'!$A$1:$S$74,19,FALSE)</f>
        <v>1</v>
      </c>
      <c r="D33" s="26">
        <v>1</v>
      </c>
      <c r="E33" s="36">
        <v>1</v>
      </c>
      <c r="F33" s="2"/>
      <c r="G33" s="3"/>
    </row>
    <row r="34" spans="2:7" x14ac:dyDescent="0.25">
      <c r="B34" s="8"/>
      <c r="C34" s="5"/>
      <c r="D34" s="8"/>
      <c r="E34" s="8"/>
    </row>
    <row r="35" spans="2:7" x14ac:dyDescent="0.25">
      <c r="B35" s="7"/>
      <c r="C35" s="7"/>
      <c r="D35" s="7"/>
      <c r="E35" s="7"/>
    </row>
    <row r="36" spans="2:7" x14ac:dyDescent="0.25">
      <c r="B36" s="7"/>
      <c r="C36" s="7"/>
      <c r="D36" s="7"/>
      <c r="E36" s="7"/>
    </row>
    <row r="37" spans="2:7" x14ac:dyDescent="0.25">
      <c r="B37" s="7"/>
      <c r="C37" s="7"/>
      <c r="D37" s="7"/>
      <c r="E37" s="7"/>
    </row>
    <row r="38" spans="2:7" x14ac:dyDescent="0.25">
      <c r="B38" s="7"/>
      <c r="C38" s="7"/>
      <c r="D38" s="7"/>
      <c r="E38" s="7"/>
    </row>
    <row r="39" spans="2:7" ht="15.75" thickBot="1" x14ac:dyDescent="0.3">
      <c r="B39" s="7"/>
      <c r="C39" s="7"/>
      <c r="D39" s="7"/>
      <c r="E39" s="7"/>
    </row>
    <row r="40" spans="2:7" x14ac:dyDescent="0.25">
      <c r="B40" s="124" t="s">
        <v>145</v>
      </c>
      <c r="C40" s="125"/>
      <c r="D40" s="125"/>
      <c r="E40" s="126"/>
    </row>
    <row r="41" spans="2:7" ht="15.75" thickBot="1" x14ac:dyDescent="0.3">
      <c r="B41" s="127"/>
      <c r="C41" s="128"/>
      <c r="D41" s="128"/>
      <c r="E41" s="129"/>
    </row>
    <row r="42" spans="2:7" ht="16.5" thickBot="1" x14ac:dyDescent="0.3">
      <c r="B42" s="55" t="s">
        <v>178</v>
      </c>
      <c r="C42" s="56" t="s">
        <v>73</v>
      </c>
      <c r="D42" s="56" t="s">
        <v>74</v>
      </c>
      <c r="E42" s="57" t="s">
        <v>75</v>
      </c>
    </row>
    <row r="43" spans="2:7" ht="15.75" x14ac:dyDescent="0.25">
      <c r="B43" s="30" t="s">
        <v>76</v>
      </c>
      <c r="C43" s="20">
        <f>VLOOKUP($B$42,'24-25 Indicator Data'!$A$1:$S$74,2,FALSE)</f>
        <v>0.999</v>
      </c>
      <c r="D43" s="31">
        <v>1</v>
      </c>
      <c r="E43" s="23">
        <v>0.999</v>
      </c>
    </row>
    <row r="44" spans="2:7" ht="15.75" x14ac:dyDescent="0.25">
      <c r="B44" s="32" t="s">
        <v>77</v>
      </c>
      <c r="C44" s="20">
        <f>VLOOKUP($B$42,'24-25 Indicator Data'!$A$1:$S$74,3,FALSE)</f>
        <v>0.99488054607508536</v>
      </c>
      <c r="D44" s="31">
        <v>0.99</v>
      </c>
      <c r="E44" s="33">
        <v>0.99488054607508536</v>
      </c>
    </row>
    <row r="45" spans="2:7" ht="15.75" x14ac:dyDescent="0.25">
      <c r="B45" s="32" t="s">
        <v>78</v>
      </c>
      <c r="C45" s="20">
        <f>VLOOKUP($B$42,'24-25 Indicator Data'!$A$1:$S$74,4,FALSE)</f>
        <v>0.68858295751246146</v>
      </c>
      <c r="D45" s="31">
        <v>0.59340000000000004</v>
      </c>
      <c r="E45" s="23">
        <v>0.68858295751246146</v>
      </c>
    </row>
    <row r="46" spans="2:7" ht="15.75" x14ac:dyDescent="0.25">
      <c r="B46" s="32" t="s">
        <v>79</v>
      </c>
      <c r="C46" s="20">
        <f>VLOOKUP($B$42,'24-25 Indicator Data'!$A$1:$S$74,5,FALSE)</f>
        <v>0.42219873150105708</v>
      </c>
      <c r="D46" s="31">
        <v>0.42299999999999999</v>
      </c>
      <c r="E46" s="23">
        <v>0.42219873150105708</v>
      </c>
    </row>
    <row r="47" spans="2:7" ht="15.75" x14ac:dyDescent="0.25">
      <c r="B47" s="32" t="s">
        <v>80</v>
      </c>
      <c r="C47" s="20">
        <f>VLOOKUP($B$42,'24-25 Indicator Data'!$A$1:$S$74,6,FALSE)</f>
        <v>0.69880847308031779</v>
      </c>
      <c r="D47" s="31">
        <v>0.64570000000000005</v>
      </c>
      <c r="E47" s="23">
        <v>0.69880847308031779</v>
      </c>
    </row>
    <row r="48" spans="2:7" ht="15.75" x14ac:dyDescent="0.25">
      <c r="B48" s="32" t="s">
        <v>81</v>
      </c>
      <c r="C48" s="20">
        <f>VLOOKUP($B$42,'24-25 Indicator Data'!$A$1:$S$74,7,FALSE)</f>
        <v>0.33276955602537001</v>
      </c>
      <c r="D48" s="31">
        <v>0.313</v>
      </c>
      <c r="E48" s="23">
        <v>0.33276955602537001</v>
      </c>
    </row>
    <row r="49" spans="2:5" ht="15.75" x14ac:dyDescent="0.25">
      <c r="B49" s="32" t="s">
        <v>82</v>
      </c>
      <c r="C49" s="20">
        <f>VLOOKUP($B$42,'24-25 Indicator Data'!$A$1:$S$74,8,FALSE)</f>
        <v>0.72440944881889768</v>
      </c>
      <c r="D49" s="31">
        <v>0.65290000000000004</v>
      </c>
      <c r="E49" s="23">
        <v>0.72440944881889768</v>
      </c>
    </row>
    <row r="50" spans="2:5" ht="15.75" x14ac:dyDescent="0.25">
      <c r="B50" s="32" t="s">
        <v>83</v>
      </c>
      <c r="C50" s="20">
        <f>VLOOKUP($B$42,'24-25 Indicator Data'!$A$1:$S$74,9,FALSE)</f>
        <v>0.41860465116279072</v>
      </c>
      <c r="D50" s="31">
        <v>0.45079999999999998</v>
      </c>
      <c r="E50" s="23">
        <v>0.41860465116279072</v>
      </c>
    </row>
    <row r="51" spans="2:5" ht="15.75" x14ac:dyDescent="0.25">
      <c r="B51" s="32" t="s">
        <v>84</v>
      </c>
      <c r="C51" s="20">
        <f>VLOOKUP($B$42,'24-25 Indicator Data'!$A$1:$S$74,10,FALSE)</f>
        <v>0.8125</v>
      </c>
      <c r="D51" s="31">
        <v>0.81189999999999996</v>
      </c>
      <c r="E51" s="33">
        <v>0.8125</v>
      </c>
    </row>
    <row r="52" spans="2:5" ht="15.75" x14ac:dyDescent="0.25">
      <c r="B52" s="32" t="s">
        <v>85</v>
      </c>
      <c r="C52" s="20">
        <f>VLOOKUP($B$42,'24-25 Indicator Data'!$A$1:$S$74,11,FALSE)</f>
        <v>0.8571428571428571</v>
      </c>
      <c r="D52" s="31">
        <v>0.86399999999999999</v>
      </c>
      <c r="E52" s="33">
        <v>0.8571428571428571</v>
      </c>
    </row>
    <row r="53" spans="2:5" ht="15.75" x14ac:dyDescent="0.25">
      <c r="B53" s="32" t="s">
        <v>86</v>
      </c>
      <c r="C53" s="20">
        <f>VLOOKUP($B$42,'24-25 Indicator Data'!$A$1:$S$74,12,FALSE)</f>
        <v>0.81105169340463457</v>
      </c>
      <c r="D53" s="31">
        <v>0.84060000000000001</v>
      </c>
      <c r="E53" s="33">
        <v>0.81105169340463457</v>
      </c>
    </row>
    <row r="54" spans="2:5" ht="15.75" x14ac:dyDescent="0.25">
      <c r="B54" s="32" t="s">
        <v>87</v>
      </c>
      <c r="C54" s="20">
        <f>VLOOKUP($B$42,'24-25 Indicator Data'!$A$1:$S$74,13,FALSE)</f>
        <v>1.1599999999999999E-2</v>
      </c>
      <c r="D54" s="31">
        <v>1.09E-2</v>
      </c>
      <c r="E54" s="33">
        <v>1.1599999999999999E-2</v>
      </c>
    </row>
    <row r="55" spans="2:5" ht="15.75" x14ac:dyDescent="0.25">
      <c r="B55" s="32" t="s">
        <v>88</v>
      </c>
      <c r="C55" s="20">
        <f>VLOOKUP($B$42,'24-25 Indicator Data'!$A$1:$S$74,14,FALSE)</f>
        <v>3.554746739460115E-2</v>
      </c>
      <c r="D55" s="31">
        <v>3.04E-2</v>
      </c>
      <c r="E55" s="33">
        <v>3.554746739460115E-2</v>
      </c>
    </row>
    <row r="56" spans="2:5" ht="15.75" x14ac:dyDescent="0.25">
      <c r="B56" s="32" t="s">
        <v>89</v>
      </c>
      <c r="C56" s="20">
        <f>VLOOKUP($B$42,'24-25 Indicator Data'!$A$1:$S$74,15,FALSE)</f>
        <v>0.99560000000000004</v>
      </c>
      <c r="D56" s="31">
        <v>1</v>
      </c>
      <c r="E56" s="33">
        <v>0.99560000000000004</v>
      </c>
    </row>
    <row r="57" spans="2:5" ht="15.75" x14ac:dyDescent="0.25">
      <c r="B57" s="32" t="s">
        <v>90</v>
      </c>
      <c r="C57" s="58">
        <f>VLOOKUP($B$42,'24-25 Indicator Data'!$A$1:$S$74,16,FALSE)</f>
        <v>0.99909999999999999</v>
      </c>
      <c r="D57" s="53">
        <v>1</v>
      </c>
      <c r="E57" s="54">
        <v>0.99909999999999999</v>
      </c>
    </row>
    <row r="58" spans="2:5" ht="15.75" x14ac:dyDescent="0.25">
      <c r="B58" s="52" t="s">
        <v>91</v>
      </c>
      <c r="C58" s="31">
        <f>VLOOKUP($B$42,'24-25 Indicator Data'!$A$1:$S$74,17,FALSE)</f>
        <v>0.99019999999999997</v>
      </c>
      <c r="D58" s="31">
        <v>1</v>
      </c>
      <c r="E58" s="33">
        <v>0.99019999999999997</v>
      </c>
    </row>
    <row r="59" spans="2:5" ht="15.75" x14ac:dyDescent="0.25">
      <c r="B59" s="32" t="s">
        <v>92</v>
      </c>
      <c r="C59" s="31">
        <f>VLOOKUP($B$42,'24-25 Indicator Data'!$A$1:$S$74,18,FALSE)</f>
        <v>0.99038461538461542</v>
      </c>
      <c r="D59" s="31">
        <v>1</v>
      </c>
      <c r="E59" s="33">
        <v>0.99038461538461542</v>
      </c>
    </row>
    <row r="60" spans="2:5" ht="16.5" thickBot="1" x14ac:dyDescent="0.3">
      <c r="B60" s="34" t="s">
        <v>162</v>
      </c>
      <c r="C60" s="26">
        <f>VLOOKUP($B$42,'24-25 Indicator Data'!$A$1:$S$74,19,FALSE)</f>
        <v>1</v>
      </c>
      <c r="D60" s="26">
        <v>1</v>
      </c>
      <c r="E60" s="36">
        <v>1</v>
      </c>
    </row>
    <row r="61" spans="2:5" x14ac:dyDescent="0.25">
      <c r="B61" s="7"/>
      <c r="C61" s="7"/>
      <c r="D61" s="7"/>
      <c r="E61" s="7"/>
    </row>
    <row r="62" spans="2:5" x14ac:dyDescent="0.25">
      <c r="B62" s="7"/>
      <c r="C62" s="7"/>
      <c r="D62" s="7"/>
      <c r="E62" s="7"/>
    </row>
    <row r="63" spans="2:5" x14ac:dyDescent="0.25">
      <c r="B63" s="7"/>
      <c r="C63" s="7"/>
      <c r="D63" s="7"/>
      <c r="E63" s="7"/>
    </row>
    <row r="64" spans="2:5" x14ac:dyDescent="0.25">
      <c r="B64" s="7"/>
      <c r="C64" s="7"/>
      <c r="D64" s="7"/>
      <c r="E64" s="7"/>
    </row>
    <row r="65" spans="2:5" ht="14.45" customHeight="1" thickBot="1" x14ac:dyDescent="0.3">
      <c r="B65" s="7"/>
      <c r="C65" s="7"/>
      <c r="D65" s="7"/>
      <c r="E65" s="7"/>
    </row>
    <row r="66" spans="2:5" x14ac:dyDescent="0.25">
      <c r="B66" s="124" t="s">
        <v>143</v>
      </c>
      <c r="C66" s="125"/>
      <c r="D66" s="125"/>
      <c r="E66" s="126"/>
    </row>
    <row r="67" spans="2:5" ht="15.75" thickBot="1" x14ac:dyDescent="0.3">
      <c r="B67" s="127"/>
      <c r="C67" s="128"/>
      <c r="D67" s="128"/>
      <c r="E67" s="129"/>
    </row>
    <row r="68" spans="2:5" ht="16.5" thickBot="1" x14ac:dyDescent="0.3">
      <c r="B68" s="15" t="s">
        <v>178</v>
      </c>
      <c r="C68" s="16" t="s">
        <v>109</v>
      </c>
      <c r="D68" s="16" t="s">
        <v>110</v>
      </c>
      <c r="E68" s="17" t="s">
        <v>111</v>
      </c>
    </row>
    <row r="69" spans="2:5" ht="15.75" x14ac:dyDescent="0.25">
      <c r="B69" s="18" t="s">
        <v>112</v>
      </c>
      <c r="C69" s="19">
        <f>VLOOKUP($B$68,'24-25 Exit Reason Data'!$A$2:$Q$74,2,FALSE)</f>
        <v>2506</v>
      </c>
      <c r="D69" s="20">
        <f>C69/$C$84</f>
        <v>0.37644584647739221</v>
      </c>
      <c r="E69" s="21">
        <v>0.37644584647739221</v>
      </c>
    </row>
    <row r="70" spans="2:5" ht="15.75" x14ac:dyDescent="0.25">
      <c r="B70" s="22" t="s">
        <v>113</v>
      </c>
      <c r="C70" s="19">
        <f>VLOOKUP($B$68,'24-25 Exit Reason Data'!$A$2:$Q$74,3,FALSE)</f>
        <v>229</v>
      </c>
      <c r="D70" s="20">
        <f t="shared" ref="D70:D83" si="0">C70/$C$84</f>
        <v>3.4399879825747333E-2</v>
      </c>
      <c r="E70" s="23">
        <v>3.4399879825747333E-2</v>
      </c>
    </row>
    <row r="71" spans="2:5" ht="15.75" x14ac:dyDescent="0.25">
      <c r="B71" s="22" t="s">
        <v>114</v>
      </c>
      <c r="C71" s="19">
        <f>VLOOKUP($B$68,'24-25 Exit Reason Data'!$A$2:$Q$74,4,FALSE)</f>
        <v>207</v>
      </c>
      <c r="D71" s="20">
        <f t="shared" si="0"/>
        <v>3.1095087877422264E-2</v>
      </c>
      <c r="E71" s="23">
        <v>3.1095087877422264E-2</v>
      </c>
    </row>
    <row r="72" spans="2:5" ht="15.75" x14ac:dyDescent="0.25">
      <c r="B72" s="22" t="s">
        <v>115</v>
      </c>
      <c r="C72" s="19">
        <f>VLOOKUP($B$68,'24-25 Exit Reason Data'!$A$2:$Q$74,5,FALSE)</f>
        <v>950</v>
      </c>
      <c r="D72" s="20">
        <f t="shared" si="0"/>
        <v>0.14270692504130991</v>
      </c>
      <c r="E72" s="23">
        <v>0.14270692504130991</v>
      </c>
    </row>
    <row r="73" spans="2:5" ht="15.75" x14ac:dyDescent="0.25">
      <c r="B73" s="22" t="s">
        <v>116</v>
      </c>
      <c r="C73" s="19">
        <f>VLOOKUP($B$68,'24-25 Exit Reason Data'!$A$2:$Q$74,6,FALSE)</f>
        <v>1038</v>
      </c>
      <c r="D73" s="20">
        <f t="shared" si="0"/>
        <v>0.15592609283461017</v>
      </c>
      <c r="E73" s="23">
        <v>0.15592609283461017</v>
      </c>
    </row>
    <row r="74" spans="2:5" ht="15.75" x14ac:dyDescent="0.25">
      <c r="B74" s="22" t="s">
        <v>117</v>
      </c>
      <c r="C74" s="19">
        <f>VLOOKUP($B$68,'24-25 Exit Reason Data'!$A$2:$Q$74,7,FALSE)</f>
        <v>822</v>
      </c>
      <c r="D74" s="20">
        <f t="shared" si="0"/>
        <v>0.12347904461469131</v>
      </c>
      <c r="E74" s="23">
        <v>0.12347904461469131</v>
      </c>
    </row>
    <row r="75" spans="2:5" ht="15.75" x14ac:dyDescent="0.25">
      <c r="B75" s="22" t="s">
        <v>118</v>
      </c>
      <c r="C75" s="19">
        <f>VLOOKUP($B$68,'24-25 Exit Reason Data'!$A$2:$Q$74,8,FALSE)</f>
        <v>91</v>
      </c>
      <c r="D75" s="20">
        <f t="shared" si="0"/>
        <v>1.3669821240799159E-2</v>
      </c>
      <c r="E75" s="23">
        <v>1.3669821240799159E-2</v>
      </c>
    </row>
    <row r="76" spans="2:5" ht="15.75" x14ac:dyDescent="0.25">
      <c r="B76" s="22" t="s">
        <v>119</v>
      </c>
      <c r="C76" s="19">
        <f>VLOOKUP($B$68,'24-25 Exit Reason Data'!$A$2:$Q$74,9,FALSE)</f>
        <v>130</v>
      </c>
      <c r="D76" s="20">
        <f t="shared" si="0"/>
        <v>1.9528316058284513E-2</v>
      </c>
      <c r="E76" s="23">
        <v>1.9528316058284513E-2</v>
      </c>
    </row>
    <row r="77" spans="2:5" ht="15.75" x14ac:dyDescent="0.25">
      <c r="B77" s="22" t="s">
        <v>120</v>
      </c>
      <c r="C77" s="19">
        <f>VLOOKUP($B$68,'24-25 Exit Reason Data'!$A$2:$Q$74,10,FALSE)</f>
        <v>10</v>
      </c>
      <c r="D77" s="20">
        <f>C77/$C$84</f>
        <v>1.5021781583295778E-3</v>
      </c>
      <c r="E77" s="23">
        <v>1.5021781583295778E-3</v>
      </c>
    </row>
    <row r="78" spans="2:5" ht="15.75" x14ac:dyDescent="0.25">
      <c r="B78" s="22" t="s">
        <v>121</v>
      </c>
      <c r="C78" s="19">
        <f>VLOOKUP($B$68,'24-25 Exit Reason Data'!$A$2:$Q$74,11,FALSE)</f>
        <v>304</v>
      </c>
      <c r="D78" s="20">
        <f t="shared" si="0"/>
        <v>4.5666216013219164E-2</v>
      </c>
      <c r="E78" s="23">
        <v>4.5666216013219164E-2</v>
      </c>
    </row>
    <row r="79" spans="2:5" ht="15.75" x14ac:dyDescent="0.25">
      <c r="B79" s="22" t="s">
        <v>122</v>
      </c>
      <c r="C79" s="19">
        <f>VLOOKUP($B$68,'24-25 Exit Reason Data'!$A$2:$Q$74,12,FALSE)</f>
        <v>140</v>
      </c>
      <c r="D79" s="20">
        <f t="shared" si="0"/>
        <v>2.1030494216614092E-2</v>
      </c>
      <c r="E79" s="23">
        <v>2.1030494216614092E-2</v>
      </c>
    </row>
    <row r="80" spans="2:5" ht="15.75" x14ac:dyDescent="0.25">
      <c r="B80" s="22" t="s">
        <v>123</v>
      </c>
      <c r="C80" s="19">
        <f>VLOOKUP($B$68,'24-25 Exit Reason Data'!$A$2:$Q$74,13,FALSE)</f>
        <v>225</v>
      </c>
      <c r="D80" s="20">
        <f t="shared" si="0"/>
        <v>3.3799008562415501E-2</v>
      </c>
      <c r="E80" s="23">
        <v>3.3799008562415501E-2</v>
      </c>
    </row>
    <row r="81" spans="2:5" ht="15.75" x14ac:dyDescent="0.25">
      <c r="B81" s="22" t="s">
        <v>124</v>
      </c>
      <c r="C81" s="19">
        <f>VLOOKUP($B$68,'24-25 Exit Reason Data'!$A$2:$Q$74,14,FALSE)</f>
        <v>0</v>
      </c>
      <c r="D81" s="20">
        <f t="shared" si="0"/>
        <v>0</v>
      </c>
      <c r="E81" s="23">
        <v>0</v>
      </c>
    </row>
    <row r="82" spans="2:5" ht="15.75" x14ac:dyDescent="0.25">
      <c r="B82" s="22" t="s">
        <v>125</v>
      </c>
      <c r="C82" s="19">
        <f>VLOOKUP($B$68,'24-25 Exit Reason Data'!$A$2:$Q$74,15,FALSE)</f>
        <v>0</v>
      </c>
      <c r="D82" s="20">
        <f t="shared" si="0"/>
        <v>0</v>
      </c>
      <c r="E82" s="23">
        <v>0</v>
      </c>
    </row>
    <row r="83" spans="2:5" ht="16.5" thickBot="1" x14ac:dyDescent="0.3">
      <c r="B83" s="24" t="s">
        <v>126</v>
      </c>
      <c r="C83" s="25">
        <f>VLOOKUP($B$68,'24-25 Exit Reason Data'!$A$2:$Q$74,16,FALSE)</f>
        <v>5</v>
      </c>
      <c r="D83" s="26">
        <f t="shared" si="0"/>
        <v>7.5108907916478891E-4</v>
      </c>
      <c r="E83" s="27">
        <v>7.5108907916478891E-4</v>
      </c>
    </row>
    <row r="84" spans="2:5" ht="16.5" thickBot="1" x14ac:dyDescent="0.3">
      <c r="B84" s="28" t="s">
        <v>127</v>
      </c>
      <c r="C84" s="29">
        <f>SUM(C69:C83)</f>
        <v>6657</v>
      </c>
      <c r="D84" s="35">
        <v>1</v>
      </c>
      <c r="E84" s="59">
        <v>1</v>
      </c>
    </row>
    <row r="102" spans="4:18" x14ac:dyDescent="0.25">
      <c r="F102" s="6"/>
      <c r="G102" s="6"/>
      <c r="H102" s="6"/>
      <c r="I102" s="6"/>
      <c r="J102" s="6"/>
      <c r="K102" s="6"/>
      <c r="L102" s="6"/>
      <c r="M102" s="6"/>
      <c r="N102" s="6"/>
      <c r="O102" s="6"/>
      <c r="P102" s="6"/>
      <c r="Q102" s="6"/>
      <c r="R102" s="6"/>
    </row>
    <row r="104" spans="4:18" x14ac:dyDescent="0.25">
      <c r="D104" s="6"/>
      <c r="E104" s="6"/>
    </row>
  </sheetData>
  <mergeCells count="4">
    <mergeCell ref="B2:E11"/>
    <mergeCell ref="B13:E14"/>
    <mergeCell ref="B40:E41"/>
    <mergeCell ref="B66:E67"/>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'24-25 Exit Reason Data'!$A$2:$A$74</xm:f>
          </x14:formula1>
          <xm:sqref>B68</xm:sqref>
        </x14:dataValidation>
        <x14:dataValidation type="list" allowBlank="1" showInputMessage="1" showErrorMessage="1" xr:uid="{00000000-0002-0000-0000-000000000000}">
          <x14:formula1>
            <xm:f>'24-25 Indicator Data'!$A$2:$A$74</xm:f>
          </x14:formula1>
          <xm:sqref>B15 B42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4"/>
  <sheetViews>
    <sheetView showGridLines="0" zoomScale="80" zoomScaleNormal="80" workbookViewId="0"/>
  </sheetViews>
  <sheetFormatPr defaultColWidth="15.7109375" defaultRowHeight="15" x14ac:dyDescent="0.25"/>
  <cols>
    <col min="1" max="1" width="17.7109375" style="46" customWidth="1"/>
    <col min="2" max="18" width="15.7109375" style="38" customWidth="1"/>
    <col min="19" max="16384" width="15.7109375" style="38"/>
  </cols>
  <sheetData>
    <row r="1" spans="1:22" s="51" customFormat="1" ht="181.15" customHeight="1" x14ac:dyDescent="0.25">
      <c r="A1" s="67" t="s">
        <v>148</v>
      </c>
      <c r="B1" s="68" t="s">
        <v>161</v>
      </c>
      <c r="C1" s="69" t="s">
        <v>160</v>
      </c>
      <c r="D1" s="70" t="s">
        <v>175</v>
      </c>
      <c r="E1" s="70" t="s">
        <v>174</v>
      </c>
      <c r="F1" s="71" t="s">
        <v>176</v>
      </c>
      <c r="G1" s="71" t="s">
        <v>177</v>
      </c>
      <c r="H1" s="72" t="s">
        <v>149</v>
      </c>
      <c r="I1" s="72" t="s">
        <v>150</v>
      </c>
      <c r="J1" s="69" t="s">
        <v>159</v>
      </c>
      <c r="K1" s="69" t="s">
        <v>158</v>
      </c>
      <c r="L1" s="69" t="s">
        <v>157</v>
      </c>
      <c r="M1" s="69" t="s">
        <v>151</v>
      </c>
      <c r="N1" s="73" t="s">
        <v>156</v>
      </c>
      <c r="O1" s="74" t="s">
        <v>152</v>
      </c>
      <c r="P1" s="75" t="s">
        <v>155</v>
      </c>
      <c r="Q1" s="74" t="s">
        <v>154</v>
      </c>
      <c r="R1" s="74" t="s">
        <v>153</v>
      </c>
      <c r="S1" s="76" t="s">
        <v>167</v>
      </c>
      <c r="T1" s="50"/>
    </row>
    <row r="2" spans="1:22" x14ac:dyDescent="0.25">
      <c r="A2" s="77" t="s">
        <v>178</v>
      </c>
      <c r="B2" s="93">
        <v>0.999</v>
      </c>
      <c r="C2" s="94">
        <v>0.99488054607508536</v>
      </c>
      <c r="D2" s="93">
        <v>0.68858295751246146</v>
      </c>
      <c r="E2" s="93">
        <v>0.42219873150105708</v>
      </c>
      <c r="F2" s="93">
        <v>0.69880847308031779</v>
      </c>
      <c r="G2" s="93">
        <v>0.33276955602537001</v>
      </c>
      <c r="H2" s="93">
        <v>0.72440944881889768</v>
      </c>
      <c r="I2" s="93">
        <v>0.41860465116279072</v>
      </c>
      <c r="J2" s="94">
        <v>0.8125</v>
      </c>
      <c r="K2" s="94">
        <v>0.8571428571428571</v>
      </c>
      <c r="L2" s="94">
        <v>0.81105169340463457</v>
      </c>
      <c r="M2" s="102">
        <v>1.1599999999999999E-2</v>
      </c>
      <c r="N2" s="103">
        <v>3.554746739460115E-2</v>
      </c>
      <c r="O2" s="94">
        <v>0.99560000000000004</v>
      </c>
      <c r="P2" s="94">
        <v>0.99909999999999999</v>
      </c>
      <c r="Q2" s="94">
        <v>0.99019999999999997</v>
      </c>
      <c r="R2" s="94">
        <v>0.99038461538461542</v>
      </c>
      <c r="S2" s="95">
        <v>1</v>
      </c>
      <c r="V2" s="100"/>
    </row>
    <row r="3" spans="1:22" x14ac:dyDescent="0.25">
      <c r="A3" s="78" t="s">
        <v>0</v>
      </c>
      <c r="B3" s="104">
        <v>1</v>
      </c>
      <c r="C3" s="104">
        <v>1</v>
      </c>
      <c r="D3" s="96">
        <v>0.66666666666666663</v>
      </c>
      <c r="E3" s="96">
        <v>0.41666666666666669</v>
      </c>
      <c r="F3" s="96">
        <v>0.58333333333333337</v>
      </c>
      <c r="G3" s="96">
        <v>0.33333333333333331</v>
      </c>
      <c r="H3" s="96">
        <v>0.66666666666666663</v>
      </c>
      <c r="I3" s="98">
        <v>0.41666666666666669</v>
      </c>
      <c r="J3" s="104">
        <v>1</v>
      </c>
      <c r="K3" s="104">
        <v>1</v>
      </c>
      <c r="L3" s="105">
        <v>1</v>
      </c>
      <c r="M3" s="104">
        <v>1.8691588785046728E-2</v>
      </c>
      <c r="N3" s="104">
        <v>6.8862275449101798E-2</v>
      </c>
      <c r="O3" s="104">
        <v>1</v>
      </c>
      <c r="P3" s="105">
        <v>1</v>
      </c>
      <c r="Q3" s="105">
        <v>1</v>
      </c>
      <c r="R3" s="105">
        <v>1</v>
      </c>
      <c r="S3" s="110" t="s">
        <v>166</v>
      </c>
      <c r="T3" s="45"/>
      <c r="V3" s="101"/>
    </row>
    <row r="4" spans="1:22" x14ac:dyDescent="0.25">
      <c r="A4" s="78" t="s">
        <v>1</v>
      </c>
      <c r="B4" s="104">
        <v>1</v>
      </c>
      <c r="C4" s="104">
        <v>1</v>
      </c>
      <c r="D4" s="96">
        <v>0.625</v>
      </c>
      <c r="E4" s="96">
        <v>0.54545454545454541</v>
      </c>
      <c r="F4" s="96">
        <v>0.54545454545454541</v>
      </c>
      <c r="G4" s="96">
        <v>0.36363636363636365</v>
      </c>
      <c r="H4" s="96">
        <v>0.63636363636363635</v>
      </c>
      <c r="I4" s="98">
        <v>0.36363636363636365</v>
      </c>
      <c r="J4" s="104">
        <v>0</v>
      </c>
      <c r="K4" s="104">
        <v>1</v>
      </c>
      <c r="L4" s="105">
        <v>1</v>
      </c>
      <c r="M4" s="104">
        <v>1.1764705882352941E-2</v>
      </c>
      <c r="N4" s="104">
        <v>3.0131826741996232E-2</v>
      </c>
      <c r="O4" s="104">
        <v>1</v>
      </c>
      <c r="P4" s="108" t="s">
        <v>166</v>
      </c>
      <c r="Q4" s="108" t="s">
        <v>166</v>
      </c>
      <c r="R4" s="110" t="s">
        <v>166</v>
      </c>
      <c r="S4" s="110" t="s">
        <v>166</v>
      </c>
      <c r="V4" s="100"/>
    </row>
    <row r="5" spans="1:22" x14ac:dyDescent="0.25">
      <c r="A5" s="78" t="s">
        <v>2</v>
      </c>
      <c r="B5" s="104">
        <v>1</v>
      </c>
      <c r="C5" s="104">
        <v>1</v>
      </c>
      <c r="D5" s="96">
        <v>0.77142857142857146</v>
      </c>
      <c r="E5" s="96">
        <v>0.59090909090909094</v>
      </c>
      <c r="F5" s="96">
        <v>0.86046511627906974</v>
      </c>
      <c r="G5" s="96">
        <v>0.45454545454545453</v>
      </c>
      <c r="H5" s="96">
        <v>0.80487804878048785</v>
      </c>
      <c r="I5" s="98">
        <v>0.56818181818181823</v>
      </c>
      <c r="J5" s="104">
        <v>1</v>
      </c>
      <c r="K5" s="104">
        <v>0.66666666666666663</v>
      </c>
      <c r="L5" s="105">
        <v>0.66666666666666663</v>
      </c>
      <c r="M5" s="104">
        <v>1.8390804597701149E-2</v>
      </c>
      <c r="N5" s="104">
        <v>4.4960116026105876E-2</v>
      </c>
      <c r="O5" s="104">
        <v>1</v>
      </c>
      <c r="P5" s="105">
        <v>1</v>
      </c>
      <c r="Q5" s="105">
        <v>0.8</v>
      </c>
      <c r="R5" s="105">
        <v>1</v>
      </c>
      <c r="S5" s="110" t="s">
        <v>166</v>
      </c>
      <c r="V5" s="100"/>
    </row>
    <row r="6" spans="1:22" x14ac:dyDescent="0.25">
      <c r="A6" s="78" t="s">
        <v>3</v>
      </c>
      <c r="B6" s="104">
        <v>1</v>
      </c>
      <c r="C6" s="104">
        <v>1</v>
      </c>
      <c r="D6" s="96">
        <v>0.75</v>
      </c>
      <c r="E6" s="96">
        <v>0.5</v>
      </c>
      <c r="F6" s="96">
        <v>0.5</v>
      </c>
      <c r="G6" s="96">
        <v>0.5</v>
      </c>
      <c r="H6" s="96">
        <v>1</v>
      </c>
      <c r="I6" s="98">
        <v>0.75</v>
      </c>
      <c r="J6" s="108" t="s">
        <v>166</v>
      </c>
      <c r="K6" s="108" t="s">
        <v>166</v>
      </c>
      <c r="L6" s="109" t="s">
        <v>166</v>
      </c>
      <c r="M6" s="112" t="s">
        <v>166</v>
      </c>
      <c r="N6" s="104">
        <v>1.6949152542372881E-2</v>
      </c>
      <c r="O6" s="104">
        <v>1</v>
      </c>
      <c r="P6" s="108" t="s">
        <v>166</v>
      </c>
      <c r="Q6" s="108" t="s">
        <v>166</v>
      </c>
      <c r="R6" s="110" t="s">
        <v>166</v>
      </c>
      <c r="S6" s="110" t="s">
        <v>166</v>
      </c>
      <c r="V6" s="100"/>
    </row>
    <row r="7" spans="1:22" x14ac:dyDescent="0.25">
      <c r="A7" s="78" t="s">
        <v>4</v>
      </c>
      <c r="B7" s="104">
        <v>1</v>
      </c>
      <c r="C7" s="104">
        <v>0.99199999999999999</v>
      </c>
      <c r="D7" s="96">
        <v>0.65142857142857147</v>
      </c>
      <c r="E7" s="96">
        <v>0.30107526881720431</v>
      </c>
      <c r="F7" s="96">
        <v>0.69273743016759781</v>
      </c>
      <c r="G7" s="96">
        <v>0.26881720430107525</v>
      </c>
      <c r="H7" s="96">
        <v>0.66111111111111109</v>
      </c>
      <c r="I7" s="98">
        <v>0.30107526881720431</v>
      </c>
      <c r="J7" s="104">
        <v>0.5</v>
      </c>
      <c r="K7" s="104">
        <v>0.66666666666666663</v>
      </c>
      <c r="L7" s="105">
        <v>0.66666666666666663</v>
      </c>
      <c r="M7" s="104">
        <v>7.6462765957446806E-3</v>
      </c>
      <c r="N7" s="104">
        <v>2.7560357182229083E-2</v>
      </c>
      <c r="O7" s="104">
        <v>1</v>
      </c>
      <c r="P7" s="105">
        <v>1</v>
      </c>
      <c r="Q7" s="105">
        <v>1</v>
      </c>
      <c r="R7" s="105">
        <v>1</v>
      </c>
      <c r="S7" s="110">
        <v>1</v>
      </c>
      <c r="V7" s="100"/>
    </row>
    <row r="8" spans="1:22" x14ac:dyDescent="0.25">
      <c r="A8" s="78" t="s">
        <v>5</v>
      </c>
      <c r="B8" s="104">
        <v>1</v>
      </c>
      <c r="C8" s="104">
        <v>1</v>
      </c>
      <c r="D8" s="96">
        <v>0.42857142857142855</v>
      </c>
      <c r="E8" s="96">
        <v>0.5</v>
      </c>
      <c r="F8" s="96">
        <v>0.7</v>
      </c>
      <c r="G8" s="96">
        <v>0.4</v>
      </c>
      <c r="H8" s="96">
        <v>0.5</v>
      </c>
      <c r="I8" s="98">
        <v>0.6</v>
      </c>
      <c r="J8" s="104">
        <v>0.66666666666666663</v>
      </c>
      <c r="K8" s="104">
        <v>0.66666666666666663</v>
      </c>
      <c r="L8" s="105">
        <v>0.66666666666666663</v>
      </c>
      <c r="M8" s="104">
        <v>1.5503875968992248E-2</v>
      </c>
      <c r="N8" s="104">
        <v>2.4861878453038673E-2</v>
      </c>
      <c r="O8" s="104">
        <v>1</v>
      </c>
      <c r="P8" s="108" t="s">
        <v>166</v>
      </c>
      <c r="Q8" s="108" t="s">
        <v>166</v>
      </c>
      <c r="R8" s="110" t="s">
        <v>166</v>
      </c>
      <c r="S8" s="110" t="s">
        <v>166</v>
      </c>
      <c r="V8" s="100"/>
    </row>
    <row r="9" spans="1:22" x14ac:dyDescent="0.25">
      <c r="A9" s="78" t="s">
        <v>6</v>
      </c>
      <c r="B9" s="104">
        <v>1</v>
      </c>
      <c r="C9" s="104">
        <v>1</v>
      </c>
      <c r="D9" s="96">
        <v>0.5</v>
      </c>
      <c r="E9" s="96">
        <v>0.58333333333333337</v>
      </c>
      <c r="F9" s="96">
        <v>0.5</v>
      </c>
      <c r="G9" s="96">
        <v>0.25</v>
      </c>
      <c r="H9" s="96">
        <v>0.7</v>
      </c>
      <c r="I9" s="98">
        <v>0.58333333333333337</v>
      </c>
      <c r="J9" s="104">
        <v>1</v>
      </c>
      <c r="K9" s="104">
        <v>1</v>
      </c>
      <c r="L9" s="105">
        <v>1</v>
      </c>
      <c r="M9" s="104">
        <v>1.0309278350515464E-2</v>
      </c>
      <c r="N9" s="104">
        <v>4.9833887043189369E-2</v>
      </c>
      <c r="O9" s="104">
        <v>1</v>
      </c>
      <c r="P9" s="105">
        <v>1</v>
      </c>
      <c r="Q9" s="105">
        <v>1</v>
      </c>
      <c r="R9" s="105">
        <v>1</v>
      </c>
      <c r="S9" s="110" t="s">
        <v>166</v>
      </c>
      <c r="V9" s="100"/>
    </row>
    <row r="10" spans="1:22" x14ac:dyDescent="0.25">
      <c r="A10" s="78" t="s">
        <v>7</v>
      </c>
      <c r="B10" s="104">
        <v>1</v>
      </c>
      <c r="C10" s="104">
        <v>1</v>
      </c>
      <c r="D10" s="96">
        <v>0.84</v>
      </c>
      <c r="E10" s="96">
        <v>0.32</v>
      </c>
      <c r="F10" s="96">
        <v>0.84</v>
      </c>
      <c r="G10" s="96">
        <v>0.24</v>
      </c>
      <c r="H10" s="96">
        <v>0.84</v>
      </c>
      <c r="I10" s="98">
        <v>0.28000000000000003</v>
      </c>
      <c r="J10" s="104">
        <v>0.5</v>
      </c>
      <c r="K10" s="104">
        <v>0.75</v>
      </c>
      <c r="L10" s="105">
        <v>0.75</v>
      </c>
      <c r="M10" s="104">
        <v>2.2026431718061676E-3</v>
      </c>
      <c r="N10" s="104">
        <v>2.9716655148583276E-2</v>
      </c>
      <c r="O10" s="104">
        <v>1</v>
      </c>
      <c r="P10" s="105">
        <v>1</v>
      </c>
      <c r="Q10" s="105">
        <v>1</v>
      </c>
      <c r="R10" s="105">
        <v>1</v>
      </c>
      <c r="S10" s="110" t="s">
        <v>166</v>
      </c>
      <c r="V10" s="101"/>
    </row>
    <row r="11" spans="1:22" x14ac:dyDescent="0.25">
      <c r="A11" s="78" t="s">
        <v>8</v>
      </c>
      <c r="B11" s="104">
        <v>1</v>
      </c>
      <c r="C11" s="104">
        <v>0.98765432100000006</v>
      </c>
      <c r="D11" s="96">
        <v>0.63829787234042556</v>
      </c>
      <c r="E11" s="96">
        <v>0.40740740740740738</v>
      </c>
      <c r="F11" s="96">
        <v>0.8125</v>
      </c>
      <c r="G11" s="96">
        <v>0.3888888888888889</v>
      </c>
      <c r="H11" s="96">
        <v>0.81132075471698117</v>
      </c>
      <c r="I11" s="98">
        <v>0.51851851851851849</v>
      </c>
      <c r="J11" s="104">
        <v>0.83333333333333337</v>
      </c>
      <c r="K11" s="104">
        <v>0.5</v>
      </c>
      <c r="L11" s="105">
        <v>0.5</v>
      </c>
      <c r="M11" s="104">
        <v>1.0852713178294573E-2</v>
      </c>
      <c r="N11" s="104">
        <v>4.1137633316404264E-2</v>
      </c>
      <c r="O11" s="104">
        <v>0.94444444439999997</v>
      </c>
      <c r="P11" s="105">
        <v>1</v>
      </c>
      <c r="Q11" s="105">
        <v>1</v>
      </c>
      <c r="R11" s="105">
        <v>1</v>
      </c>
      <c r="S11" s="110" t="s">
        <v>166</v>
      </c>
      <c r="V11" s="101"/>
    </row>
    <row r="12" spans="1:22" x14ac:dyDescent="0.25">
      <c r="A12" s="78" t="s">
        <v>9</v>
      </c>
      <c r="B12" s="104">
        <v>1</v>
      </c>
      <c r="C12" s="104">
        <v>1</v>
      </c>
      <c r="D12" s="96">
        <v>0.52941176470588236</v>
      </c>
      <c r="E12" s="96">
        <v>0.60869565217391308</v>
      </c>
      <c r="F12" s="96">
        <v>0.59090909090909094</v>
      </c>
      <c r="G12" s="96">
        <v>0.43478260869565216</v>
      </c>
      <c r="H12" s="96">
        <v>0.4</v>
      </c>
      <c r="I12" s="98">
        <v>0.47826086956521741</v>
      </c>
      <c r="J12" s="104">
        <v>1</v>
      </c>
      <c r="K12" s="104">
        <v>1</v>
      </c>
      <c r="L12" s="105">
        <v>1</v>
      </c>
      <c r="M12" s="104">
        <v>3.6968576709796672E-3</v>
      </c>
      <c r="N12" s="104">
        <v>2.1726010863005431E-2</v>
      </c>
      <c r="O12" s="104">
        <v>1</v>
      </c>
      <c r="P12" s="105">
        <v>1</v>
      </c>
      <c r="Q12" s="105">
        <v>1</v>
      </c>
      <c r="R12" s="105">
        <v>1</v>
      </c>
      <c r="S12" s="110" t="s">
        <v>166</v>
      </c>
      <c r="V12" s="101"/>
    </row>
    <row r="13" spans="1:22" x14ac:dyDescent="0.25">
      <c r="A13" s="78" t="s">
        <v>10</v>
      </c>
      <c r="B13" s="104">
        <v>1</v>
      </c>
      <c r="C13" s="104">
        <v>1</v>
      </c>
      <c r="D13" s="96">
        <v>0.70454545454545459</v>
      </c>
      <c r="E13" s="96">
        <v>0.26666666666666666</v>
      </c>
      <c r="F13" s="96">
        <v>0.61363636363636365</v>
      </c>
      <c r="G13" s="96">
        <v>0.15555555555555556</v>
      </c>
      <c r="H13" s="96">
        <v>0.86363636363636365</v>
      </c>
      <c r="I13" s="98">
        <v>0.48888888888888887</v>
      </c>
      <c r="J13" s="104">
        <v>0.9</v>
      </c>
      <c r="K13" s="104">
        <v>0.8</v>
      </c>
      <c r="L13" s="105">
        <v>0.9</v>
      </c>
      <c r="M13" s="104">
        <v>8.9605734767025085E-3</v>
      </c>
      <c r="N13" s="104">
        <v>3.7058823529411762E-2</v>
      </c>
      <c r="O13" s="104">
        <v>0.95454545449999995</v>
      </c>
      <c r="P13" s="105">
        <v>1</v>
      </c>
      <c r="Q13" s="105">
        <v>1</v>
      </c>
      <c r="R13" s="105">
        <v>1</v>
      </c>
      <c r="S13" s="110" t="s">
        <v>166</v>
      </c>
      <c r="V13" s="101"/>
    </row>
    <row r="14" spans="1:22" x14ac:dyDescent="0.25">
      <c r="A14" s="78" t="s">
        <v>11</v>
      </c>
      <c r="B14" s="104">
        <v>1</v>
      </c>
      <c r="C14" s="104">
        <v>1</v>
      </c>
      <c r="D14" s="96">
        <v>0.5</v>
      </c>
      <c r="E14" s="96">
        <v>0.22222222222222221</v>
      </c>
      <c r="F14" s="96">
        <v>0.6470588235294118</v>
      </c>
      <c r="G14" s="96">
        <v>0.22222222222222221</v>
      </c>
      <c r="H14" s="96">
        <v>0.6470588235294118</v>
      </c>
      <c r="I14" s="98">
        <v>0.33333333333333331</v>
      </c>
      <c r="J14" s="104">
        <v>1</v>
      </c>
      <c r="K14" s="104">
        <v>1</v>
      </c>
      <c r="L14" s="105">
        <v>0.5</v>
      </c>
      <c r="M14" s="104">
        <v>1.2903225806451613E-2</v>
      </c>
      <c r="N14" s="104">
        <v>4.9792531120331947E-2</v>
      </c>
      <c r="O14" s="104">
        <v>1</v>
      </c>
      <c r="P14" s="105">
        <v>1</v>
      </c>
      <c r="Q14" s="105">
        <v>0.66666666669999997</v>
      </c>
      <c r="R14" s="105">
        <v>1</v>
      </c>
      <c r="S14" s="110" t="s">
        <v>166</v>
      </c>
      <c r="V14" s="101"/>
    </row>
    <row r="15" spans="1:22" x14ac:dyDescent="0.25">
      <c r="A15" s="78" t="s">
        <v>12</v>
      </c>
      <c r="B15" s="104">
        <v>1</v>
      </c>
      <c r="C15" s="104">
        <v>1</v>
      </c>
      <c r="D15" s="96">
        <v>0.65644171779141103</v>
      </c>
      <c r="E15" s="96">
        <v>0.42894736842105263</v>
      </c>
      <c r="F15" s="96">
        <v>0.63535911602209949</v>
      </c>
      <c r="G15" s="96">
        <v>0.30263157894736842</v>
      </c>
      <c r="H15" s="96">
        <v>0.64553314121037464</v>
      </c>
      <c r="I15" s="98">
        <v>0.37105263157894736</v>
      </c>
      <c r="J15" s="104">
        <v>0.77358490566037741</v>
      </c>
      <c r="K15" s="104">
        <v>0.84905660377358494</v>
      </c>
      <c r="L15" s="105">
        <v>0.77358490566037741</v>
      </c>
      <c r="M15" s="104">
        <v>6.6142295316410438E-3</v>
      </c>
      <c r="N15" s="104">
        <v>2.8678526804307727E-2</v>
      </c>
      <c r="O15" s="104">
        <v>1</v>
      </c>
      <c r="P15" s="105">
        <v>1</v>
      </c>
      <c r="Q15" s="105">
        <v>0.98305084750000005</v>
      </c>
      <c r="R15" s="105">
        <v>1</v>
      </c>
      <c r="S15" s="110">
        <v>1</v>
      </c>
      <c r="V15" s="101"/>
    </row>
    <row r="16" spans="1:22" x14ac:dyDescent="0.25">
      <c r="A16" s="78" t="s">
        <v>13</v>
      </c>
      <c r="B16" s="104">
        <v>1</v>
      </c>
      <c r="C16" s="104">
        <v>0.99173553719999996</v>
      </c>
      <c r="D16" s="96">
        <v>0.62318840579710144</v>
      </c>
      <c r="E16" s="96">
        <v>0.47619047619047616</v>
      </c>
      <c r="F16" s="96">
        <v>0.63291139240506333</v>
      </c>
      <c r="G16" s="96">
        <v>0.34523809523809523</v>
      </c>
      <c r="H16" s="96">
        <v>0.76056338028169013</v>
      </c>
      <c r="I16" s="98">
        <v>0.59523809523809523</v>
      </c>
      <c r="J16" s="104">
        <v>0.5</v>
      </c>
      <c r="K16" s="104">
        <v>1</v>
      </c>
      <c r="L16" s="105">
        <v>0.75</v>
      </c>
      <c r="M16" s="104">
        <v>1.5193370165745856E-2</v>
      </c>
      <c r="N16" s="104">
        <v>5.2313013402507567E-2</v>
      </c>
      <c r="O16" s="104">
        <v>0.95</v>
      </c>
      <c r="P16" s="105">
        <v>1</v>
      </c>
      <c r="Q16" s="105">
        <v>0.94444444439999997</v>
      </c>
      <c r="R16" s="105">
        <v>1</v>
      </c>
      <c r="S16" s="110" t="s">
        <v>166</v>
      </c>
      <c r="V16" s="101"/>
    </row>
    <row r="17" spans="1:22" x14ac:dyDescent="0.25">
      <c r="A17" s="78" t="s">
        <v>14</v>
      </c>
      <c r="B17" s="104">
        <v>1</v>
      </c>
      <c r="C17" s="104">
        <v>1</v>
      </c>
      <c r="D17" s="96">
        <v>0.7142857142857143</v>
      </c>
      <c r="E17" s="96">
        <v>0.5714285714285714</v>
      </c>
      <c r="F17" s="96">
        <v>0.7142857142857143</v>
      </c>
      <c r="G17" s="96">
        <v>0.5714285714285714</v>
      </c>
      <c r="H17" s="96">
        <v>0.8571428571428571</v>
      </c>
      <c r="I17" s="98">
        <v>0.5714285714285714</v>
      </c>
      <c r="J17" s="108" t="s">
        <v>166</v>
      </c>
      <c r="K17" s="108" t="s">
        <v>166</v>
      </c>
      <c r="L17" s="109" t="s">
        <v>166</v>
      </c>
      <c r="M17" s="104">
        <v>1.5789473684210527E-2</v>
      </c>
      <c r="N17" s="104">
        <v>2.5437201907790145E-2</v>
      </c>
      <c r="O17" s="104">
        <v>1</v>
      </c>
      <c r="P17" s="105">
        <v>1</v>
      </c>
      <c r="Q17" s="105">
        <v>1</v>
      </c>
      <c r="R17" s="105">
        <v>1</v>
      </c>
      <c r="S17" s="110" t="s">
        <v>166</v>
      </c>
      <c r="V17" s="101"/>
    </row>
    <row r="18" spans="1:22" x14ac:dyDescent="0.25">
      <c r="A18" s="78" t="s">
        <v>15</v>
      </c>
      <c r="B18" s="104">
        <v>0.875</v>
      </c>
      <c r="C18" s="104">
        <v>0.95454545460000007</v>
      </c>
      <c r="D18" s="96">
        <v>0.79166666666666663</v>
      </c>
      <c r="E18" s="96">
        <v>0.6333333333333333</v>
      </c>
      <c r="F18" s="96">
        <v>0.86206896551724133</v>
      </c>
      <c r="G18" s="96">
        <v>0.46666666666666667</v>
      </c>
      <c r="H18" s="96">
        <v>0.88888888888888884</v>
      </c>
      <c r="I18" s="98">
        <v>0.56666666666666665</v>
      </c>
      <c r="J18" s="104">
        <v>1</v>
      </c>
      <c r="K18" s="104">
        <v>1</v>
      </c>
      <c r="L18" s="105">
        <v>1</v>
      </c>
      <c r="M18" s="104">
        <v>7.8277886497064575E-3</v>
      </c>
      <c r="N18" s="104">
        <v>3.2023289665211063E-2</v>
      </c>
      <c r="O18" s="104">
        <v>0.85714285710000004</v>
      </c>
      <c r="P18" s="105">
        <v>1</v>
      </c>
      <c r="Q18" s="105">
        <v>1</v>
      </c>
      <c r="R18" s="105">
        <v>1</v>
      </c>
      <c r="S18" s="110" t="s">
        <v>166</v>
      </c>
      <c r="V18" s="101"/>
    </row>
    <row r="19" spans="1:22" x14ac:dyDescent="0.25">
      <c r="A19" s="78" t="s">
        <v>16</v>
      </c>
      <c r="B19" s="104">
        <v>1</v>
      </c>
      <c r="C19" s="104">
        <v>1</v>
      </c>
      <c r="D19" s="96">
        <v>0.73684210526315785</v>
      </c>
      <c r="E19" s="96">
        <v>0.35</v>
      </c>
      <c r="F19" s="96">
        <v>0.71052631578947367</v>
      </c>
      <c r="G19" s="96">
        <v>0.32500000000000001</v>
      </c>
      <c r="H19" s="96">
        <v>0.68421052631578949</v>
      </c>
      <c r="I19" s="98">
        <v>0.47499999999999998</v>
      </c>
      <c r="J19" s="104">
        <v>0.66666666666666663</v>
      </c>
      <c r="K19" s="104">
        <v>1</v>
      </c>
      <c r="L19" s="105">
        <v>0.88888888888888884</v>
      </c>
      <c r="M19" s="104">
        <v>1.6166281755196306E-2</v>
      </c>
      <c r="N19" s="104">
        <v>4.4600938967136149E-2</v>
      </c>
      <c r="O19" s="104">
        <v>1</v>
      </c>
      <c r="P19" s="105">
        <v>1</v>
      </c>
      <c r="Q19" s="105">
        <v>1</v>
      </c>
      <c r="R19" s="105">
        <v>1</v>
      </c>
      <c r="S19" s="110" t="s">
        <v>166</v>
      </c>
      <c r="V19" s="101"/>
    </row>
    <row r="20" spans="1:22" x14ac:dyDescent="0.25">
      <c r="A20" s="78" t="s">
        <v>17</v>
      </c>
      <c r="B20" s="104">
        <v>1</v>
      </c>
      <c r="C20" s="104">
        <v>1</v>
      </c>
      <c r="D20" s="96">
        <v>0.85106382978723405</v>
      </c>
      <c r="E20" s="96">
        <v>0.68333333333333335</v>
      </c>
      <c r="F20" s="96">
        <v>0.8571428571428571</v>
      </c>
      <c r="G20" s="96">
        <v>0.48333333333333334</v>
      </c>
      <c r="H20" s="96">
        <v>0.85964912280701755</v>
      </c>
      <c r="I20" s="98">
        <v>0.56666666666666665</v>
      </c>
      <c r="J20" s="104">
        <v>0.7142857142857143</v>
      </c>
      <c r="K20" s="104">
        <v>0.7142857142857143</v>
      </c>
      <c r="L20" s="105">
        <v>0.7142857142857143</v>
      </c>
      <c r="M20" s="104">
        <v>8.4112149532710283E-3</v>
      </c>
      <c r="N20" s="104">
        <v>2.6158209895997479E-2</v>
      </c>
      <c r="O20" s="104">
        <v>1</v>
      </c>
      <c r="P20" s="105">
        <v>1</v>
      </c>
      <c r="Q20" s="105">
        <v>1</v>
      </c>
      <c r="R20" s="105">
        <v>1</v>
      </c>
      <c r="S20" s="110" t="s">
        <v>166</v>
      </c>
    </row>
    <row r="21" spans="1:22" x14ac:dyDescent="0.25">
      <c r="A21" s="78" t="s">
        <v>18</v>
      </c>
      <c r="B21" s="108" t="s">
        <v>166</v>
      </c>
      <c r="C21" s="104">
        <v>1</v>
      </c>
      <c r="D21" s="96">
        <v>1</v>
      </c>
      <c r="E21" s="96">
        <v>0</v>
      </c>
      <c r="F21" s="96">
        <v>1</v>
      </c>
      <c r="G21" s="96">
        <v>0</v>
      </c>
      <c r="H21" s="96">
        <v>1</v>
      </c>
      <c r="I21" s="98">
        <v>0</v>
      </c>
      <c r="J21" s="108" t="s">
        <v>166</v>
      </c>
      <c r="K21" s="108" t="s">
        <v>166</v>
      </c>
      <c r="L21" s="109" t="s">
        <v>166</v>
      </c>
      <c r="M21" s="112" t="s">
        <v>166</v>
      </c>
      <c r="N21" s="104">
        <v>4.878048780487805E-2</v>
      </c>
      <c r="O21" s="104">
        <v>1</v>
      </c>
      <c r="P21" s="108" t="s">
        <v>166</v>
      </c>
      <c r="Q21" s="108" t="s">
        <v>166</v>
      </c>
      <c r="R21" s="110" t="s">
        <v>166</v>
      </c>
      <c r="S21" s="110" t="s">
        <v>166</v>
      </c>
    </row>
    <row r="22" spans="1:22" x14ac:dyDescent="0.25">
      <c r="A22" s="78" t="s">
        <v>19</v>
      </c>
      <c r="B22" s="104">
        <v>1</v>
      </c>
      <c r="C22" s="104">
        <v>1</v>
      </c>
      <c r="D22" s="96">
        <v>0.42168674698795183</v>
      </c>
      <c r="E22" s="96">
        <v>0.34408602150537637</v>
      </c>
      <c r="F22" s="96">
        <v>0.4606741573033708</v>
      </c>
      <c r="G22" s="96">
        <v>0.25806451612903225</v>
      </c>
      <c r="H22" s="96">
        <v>0.50574712643678166</v>
      </c>
      <c r="I22" s="98">
        <v>0.33333333333333331</v>
      </c>
      <c r="J22" s="104">
        <v>0.90909090909090906</v>
      </c>
      <c r="K22" s="104">
        <v>1</v>
      </c>
      <c r="L22" s="105">
        <v>1</v>
      </c>
      <c r="M22" s="104">
        <v>2.368692070030896E-2</v>
      </c>
      <c r="N22" s="104">
        <v>4.9865229110512131E-2</v>
      </c>
      <c r="O22" s="104">
        <v>1</v>
      </c>
      <c r="P22" s="105">
        <v>1</v>
      </c>
      <c r="Q22" s="105">
        <v>1</v>
      </c>
      <c r="R22" s="105">
        <v>1</v>
      </c>
      <c r="S22" s="110" t="s">
        <v>166</v>
      </c>
    </row>
    <row r="23" spans="1:22" x14ac:dyDescent="0.25">
      <c r="A23" s="78" t="s">
        <v>20</v>
      </c>
      <c r="B23" s="104">
        <v>1</v>
      </c>
      <c r="C23" s="104">
        <v>1</v>
      </c>
      <c r="D23" s="96">
        <v>1</v>
      </c>
      <c r="E23" s="96">
        <v>0.66666666666666663</v>
      </c>
      <c r="F23" s="96">
        <v>1</v>
      </c>
      <c r="G23" s="96">
        <v>0.66666666666666663</v>
      </c>
      <c r="H23" s="96">
        <v>1</v>
      </c>
      <c r="I23" s="98">
        <v>0.66666666666666663</v>
      </c>
      <c r="J23" s="108" t="s">
        <v>166</v>
      </c>
      <c r="K23" s="108" t="s">
        <v>166</v>
      </c>
      <c r="L23" s="109" t="s">
        <v>166</v>
      </c>
      <c r="M23" s="112" t="s">
        <v>166</v>
      </c>
      <c r="N23" s="104">
        <v>4.2471042471042469E-2</v>
      </c>
      <c r="O23" s="104">
        <v>1</v>
      </c>
      <c r="P23" s="105">
        <v>1</v>
      </c>
      <c r="Q23" s="108" t="s">
        <v>166</v>
      </c>
      <c r="R23" s="110" t="s">
        <v>166</v>
      </c>
      <c r="S23" s="110" t="s">
        <v>166</v>
      </c>
    </row>
    <row r="24" spans="1:22" x14ac:dyDescent="0.25">
      <c r="A24" s="78" t="s">
        <v>21</v>
      </c>
      <c r="B24" s="104">
        <v>0.9</v>
      </c>
      <c r="C24" s="104">
        <v>1</v>
      </c>
      <c r="D24" s="96">
        <v>0.8</v>
      </c>
      <c r="E24" s="96">
        <v>0.36666666666666664</v>
      </c>
      <c r="F24" s="96">
        <v>0.83333333333333337</v>
      </c>
      <c r="G24" s="96">
        <v>0.33333333333333331</v>
      </c>
      <c r="H24" s="96">
        <v>0.83333333333333337</v>
      </c>
      <c r="I24" s="98">
        <v>0.4</v>
      </c>
      <c r="J24" s="104">
        <v>1</v>
      </c>
      <c r="K24" s="104">
        <v>1</v>
      </c>
      <c r="L24" s="105">
        <v>1</v>
      </c>
      <c r="M24" s="104">
        <v>1.3961605584642234E-2</v>
      </c>
      <c r="N24" s="104">
        <v>3.2615026208503206E-2</v>
      </c>
      <c r="O24" s="104">
        <v>1</v>
      </c>
      <c r="P24" s="105">
        <v>1</v>
      </c>
      <c r="Q24" s="105">
        <v>1</v>
      </c>
      <c r="R24" s="105">
        <v>1</v>
      </c>
      <c r="S24" s="110" t="s">
        <v>166</v>
      </c>
    </row>
    <row r="25" spans="1:22" x14ac:dyDescent="0.25">
      <c r="A25" s="78" t="s">
        <v>22</v>
      </c>
      <c r="B25" s="104">
        <v>1</v>
      </c>
      <c r="C25" s="104">
        <v>1</v>
      </c>
      <c r="D25" s="96">
        <v>0.81818181818181823</v>
      </c>
      <c r="E25" s="96">
        <v>0.58695652173913049</v>
      </c>
      <c r="F25" s="96">
        <v>0.81395348837209303</v>
      </c>
      <c r="G25" s="96">
        <v>0.47826086956521741</v>
      </c>
      <c r="H25" s="96">
        <v>0.88095238095238093</v>
      </c>
      <c r="I25" s="98">
        <v>0.60869565217391308</v>
      </c>
      <c r="J25" s="104">
        <v>1</v>
      </c>
      <c r="K25" s="104">
        <v>1</v>
      </c>
      <c r="L25" s="105">
        <v>1</v>
      </c>
      <c r="M25" s="104">
        <v>8.6455331412103754E-3</v>
      </c>
      <c r="N25" s="104">
        <v>5.5555555555555552E-2</v>
      </c>
      <c r="O25" s="104">
        <v>1</v>
      </c>
      <c r="P25" s="105">
        <v>1</v>
      </c>
      <c r="Q25" s="105">
        <v>1</v>
      </c>
      <c r="R25" s="105">
        <v>1</v>
      </c>
      <c r="S25" s="110">
        <v>1</v>
      </c>
    </row>
    <row r="26" spans="1:22" x14ac:dyDescent="0.25">
      <c r="A26" s="78" t="s">
        <v>23</v>
      </c>
      <c r="B26" s="104">
        <v>1</v>
      </c>
      <c r="C26" s="104">
        <v>1</v>
      </c>
      <c r="D26" s="96">
        <v>0.83333333333333337</v>
      </c>
      <c r="E26" s="96">
        <v>0.2857142857142857</v>
      </c>
      <c r="F26" s="96">
        <v>0.83333333333333337</v>
      </c>
      <c r="G26" s="96">
        <v>0.2857142857142857</v>
      </c>
      <c r="H26" s="96">
        <v>1</v>
      </c>
      <c r="I26" s="98">
        <v>0.2857142857142857</v>
      </c>
      <c r="J26" s="108" t="s">
        <v>166</v>
      </c>
      <c r="K26" s="108" t="s">
        <v>166</v>
      </c>
      <c r="L26" s="109" t="s">
        <v>166</v>
      </c>
      <c r="M26" s="104">
        <v>2.4630541871921183E-2</v>
      </c>
      <c r="N26" s="104">
        <v>2.4960998439937598E-2</v>
      </c>
      <c r="O26" s="104">
        <v>1</v>
      </c>
      <c r="P26" s="105">
        <v>1</v>
      </c>
      <c r="Q26" s="105">
        <v>1</v>
      </c>
      <c r="R26" s="105">
        <v>1</v>
      </c>
      <c r="S26" s="110" t="s">
        <v>166</v>
      </c>
    </row>
    <row r="27" spans="1:22" x14ac:dyDescent="0.25">
      <c r="A27" s="78" t="s">
        <v>24</v>
      </c>
      <c r="B27" s="104">
        <v>1</v>
      </c>
      <c r="C27" s="104">
        <v>0.96774193549999998</v>
      </c>
      <c r="D27" s="96">
        <v>0.96</v>
      </c>
      <c r="E27" s="96">
        <v>0.44</v>
      </c>
      <c r="F27" s="96">
        <v>0.96</v>
      </c>
      <c r="G27" s="96">
        <v>0.44</v>
      </c>
      <c r="H27" s="96">
        <v>0.96</v>
      </c>
      <c r="I27" s="98">
        <v>0.56000000000000005</v>
      </c>
      <c r="J27" s="104">
        <v>0</v>
      </c>
      <c r="K27" s="104">
        <v>1</v>
      </c>
      <c r="L27" s="105">
        <v>1</v>
      </c>
      <c r="M27" s="104">
        <v>8.0000000000000002E-3</v>
      </c>
      <c r="N27" s="104">
        <v>4.0735873850197106E-2</v>
      </c>
      <c r="O27" s="104">
        <v>1</v>
      </c>
      <c r="P27" s="105">
        <v>1</v>
      </c>
      <c r="Q27" s="105">
        <v>1</v>
      </c>
      <c r="R27" s="105">
        <v>1</v>
      </c>
      <c r="S27" s="110" t="s">
        <v>166</v>
      </c>
    </row>
    <row r="28" spans="1:22" x14ac:dyDescent="0.25">
      <c r="A28" s="78" t="s">
        <v>25</v>
      </c>
      <c r="B28" s="108" t="s">
        <v>166</v>
      </c>
      <c r="C28" s="104">
        <v>1</v>
      </c>
      <c r="D28" s="96">
        <v>1</v>
      </c>
      <c r="E28" s="96">
        <v>1</v>
      </c>
      <c r="F28" s="96">
        <v>0.66666666666666663</v>
      </c>
      <c r="G28" s="96">
        <v>0.75</v>
      </c>
      <c r="H28" s="96">
        <v>0.5</v>
      </c>
      <c r="I28" s="98">
        <v>0.75</v>
      </c>
      <c r="J28" s="104">
        <v>1</v>
      </c>
      <c r="K28" s="104">
        <v>1</v>
      </c>
      <c r="L28" s="105">
        <v>1</v>
      </c>
      <c r="M28" s="104">
        <v>5.4545454545454543E-2</v>
      </c>
      <c r="N28" s="104">
        <v>6.7114093959731544E-2</v>
      </c>
      <c r="O28" s="108" t="s">
        <v>166</v>
      </c>
      <c r="P28" s="108" t="s">
        <v>166</v>
      </c>
      <c r="Q28" s="108" t="s">
        <v>166</v>
      </c>
      <c r="R28" s="110" t="s">
        <v>166</v>
      </c>
      <c r="S28" s="110" t="s">
        <v>166</v>
      </c>
    </row>
    <row r="29" spans="1:22" x14ac:dyDescent="0.25">
      <c r="A29" s="78" t="s">
        <v>26</v>
      </c>
      <c r="B29" s="104">
        <v>1</v>
      </c>
      <c r="C29" s="104">
        <v>1</v>
      </c>
      <c r="D29" s="96">
        <v>0.41176470588235292</v>
      </c>
      <c r="E29" s="96">
        <v>0.31578947368421051</v>
      </c>
      <c r="F29" s="96">
        <v>0.66666666666666663</v>
      </c>
      <c r="G29" s="96">
        <v>0.31578947368421051</v>
      </c>
      <c r="H29" s="96">
        <v>0.6470588235294118</v>
      </c>
      <c r="I29" s="98">
        <v>0.52631578947368418</v>
      </c>
      <c r="J29" s="104">
        <v>1</v>
      </c>
      <c r="K29" s="104">
        <v>1</v>
      </c>
      <c r="L29" s="105">
        <v>1</v>
      </c>
      <c r="M29" s="104">
        <v>1.5625E-2</v>
      </c>
      <c r="N29" s="104">
        <v>4.0435458786936239E-2</v>
      </c>
      <c r="O29" s="104">
        <v>1</v>
      </c>
      <c r="P29" s="105">
        <v>1</v>
      </c>
      <c r="Q29" s="105">
        <v>1</v>
      </c>
      <c r="R29" s="105">
        <v>1</v>
      </c>
      <c r="S29" s="110" t="s">
        <v>166</v>
      </c>
    </row>
    <row r="30" spans="1:22" x14ac:dyDescent="0.25">
      <c r="A30" s="78" t="s">
        <v>27</v>
      </c>
      <c r="B30" s="104">
        <v>1</v>
      </c>
      <c r="C30" s="104">
        <v>1</v>
      </c>
      <c r="D30" s="96">
        <v>0.76388888888888884</v>
      </c>
      <c r="E30" s="96">
        <v>0.5376344086021505</v>
      </c>
      <c r="F30" s="96">
        <v>0.7816091954022989</v>
      </c>
      <c r="G30" s="96">
        <v>0.40860215053763443</v>
      </c>
      <c r="H30" s="96">
        <v>0.79220779220779225</v>
      </c>
      <c r="I30" s="98">
        <v>0.59139784946236562</v>
      </c>
      <c r="J30" s="104">
        <v>1</v>
      </c>
      <c r="K30" s="104">
        <v>1</v>
      </c>
      <c r="L30" s="105">
        <v>1</v>
      </c>
      <c r="M30" s="104">
        <v>1.1764705882352941E-2</v>
      </c>
      <c r="N30" s="104">
        <v>5.4247266610597138E-2</v>
      </c>
      <c r="O30" s="104">
        <v>1</v>
      </c>
      <c r="P30" s="105">
        <v>1</v>
      </c>
      <c r="Q30" s="105">
        <v>1</v>
      </c>
      <c r="R30" s="105">
        <v>0.92857142859999997</v>
      </c>
      <c r="S30" s="110" t="s">
        <v>166</v>
      </c>
    </row>
    <row r="31" spans="1:22" x14ac:dyDescent="0.25">
      <c r="A31" s="78" t="s">
        <v>28</v>
      </c>
      <c r="B31" s="104">
        <v>1</v>
      </c>
      <c r="C31" s="104">
        <v>0.93103448280000001</v>
      </c>
      <c r="D31" s="96">
        <v>0.75</v>
      </c>
      <c r="E31" s="96">
        <v>0.5625</v>
      </c>
      <c r="F31" s="96">
        <v>0.5</v>
      </c>
      <c r="G31" s="96">
        <v>0.375</v>
      </c>
      <c r="H31" s="96">
        <v>0.75</v>
      </c>
      <c r="I31" s="98">
        <v>0.5625</v>
      </c>
      <c r="J31" s="108" t="s">
        <v>166</v>
      </c>
      <c r="K31" s="108" t="s">
        <v>166</v>
      </c>
      <c r="L31" s="109" t="s">
        <v>166</v>
      </c>
      <c r="M31" s="104">
        <v>2.7397260273972601E-2</v>
      </c>
      <c r="N31" s="104">
        <v>4.5741324921135647E-2</v>
      </c>
      <c r="O31" s="104">
        <v>1</v>
      </c>
      <c r="P31" s="105">
        <v>1</v>
      </c>
      <c r="Q31" s="105">
        <v>1</v>
      </c>
      <c r="R31" s="105">
        <v>1</v>
      </c>
      <c r="S31" s="110" t="s">
        <v>166</v>
      </c>
    </row>
    <row r="32" spans="1:22" x14ac:dyDescent="0.25">
      <c r="A32" s="78" t="s">
        <v>29</v>
      </c>
      <c r="B32" s="104">
        <v>1</v>
      </c>
      <c r="C32" s="104">
        <v>1</v>
      </c>
      <c r="D32" s="96">
        <v>0.65116279069767447</v>
      </c>
      <c r="E32" s="96">
        <v>0.6</v>
      </c>
      <c r="F32" s="96">
        <v>0.64655172413793105</v>
      </c>
      <c r="G32" s="96">
        <v>0.46923076923076923</v>
      </c>
      <c r="H32" s="96">
        <v>0.74226804123711343</v>
      </c>
      <c r="I32" s="98">
        <v>0.66153846153846152</v>
      </c>
      <c r="J32" s="104">
        <v>0.90909090909090906</v>
      </c>
      <c r="K32" s="104">
        <v>0.90909090909090906</v>
      </c>
      <c r="L32" s="105">
        <v>0.90909090909090906</v>
      </c>
      <c r="M32" s="104">
        <v>7.1258907363420431E-3</v>
      </c>
      <c r="N32" s="104">
        <v>2.7595522964106521E-2</v>
      </c>
      <c r="O32" s="104">
        <v>1</v>
      </c>
      <c r="P32" s="105">
        <v>1</v>
      </c>
      <c r="Q32" s="105">
        <v>1</v>
      </c>
      <c r="R32" s="105">
        <v>1</v>
      </c>
      <c r="S32" s="110" t="s">
        <v>166</v>
      </c>
    </row>
    <row r="33" spans="1:19" x14ac:dyDescent="0.25">
      <c r="A33" s="78" t="s">
        <v>30</v>
      </c>
      <c r="B33" s="104">
        <v>1</v>
      </c>
      <c r="C33" s="104">
        <v>1</v>
      </c>
      <c r="D33" s="96">
        <v>0.60869565217391308</v>
      </c>
      <c r="E33" s="96">
        <v>0.37037037037037035</v>
      </c>
      <c r="F33" s="96">
        <v>0.6</v>
      </c>
      <c r="G33" s="96">
        <v>0.29629629629629628</v>
      </c>
      <c r="H33" s="96">
        <v>0.64</v>
      </c>
      <c r="I33" s="98">
        <v>0.29629629629629628</v>
      </c>
      <c r="J33" s="108" t="s">
        <v>166</v>
      </c>
      <c r="K33" s="108" t="s">
        <v>166</v>
      </c>
      <c r="L33" s="109" t="s">
        <v>166</v>
      </c>
      <c r="M33" s="104">
        <v>3.6649214659685861E-2</v>
      </c>
      <c r="N33" s="104">
        <v>5.9121621621621621E-2</v>
      </c>
      <c r="O33" s="104">
        <v>1</v>
      </c>
      <c r="P33" s="105">
        <v>1</v>
      </c>
      <c r="Q33" s="105">
        <v>1</v>
      </c>
      <c r="R33" s="105">
        <v>1</v>
      </c>
      <c r="S33" s="110" t="s">
        <v>166</v>
      </c>
    </row>
    <row r="34" spans="1:19" x14ac:dyDescent="0.25">
      <c r="A34" s="78" t="s">
        <v>31</v>
      </c>
      <c r="B34" s="104">
        <v>1</v>
      </c>
      <c r="C34" s="104">
        <v>0.95798319330000004</v>
      </c>
      <c r="D34" s="96">
        <v>0.50666666666666671</v>
      </c>
      <c r="E34" s="96">
        <v>0.36904761904761907</v>
      </c>
      <c r="F34" s="96">
        <v>0.55000000000000004</v>
      </c>
      <c r="G34" s="96">
        <v>0.23809523809523808</v>
      </c>
      <c r="H34" s="96">
        <v>0.51948051948051943</v>
      </c>
      <c r="I34" s="98">
        <v>0.34523809523809523</v>
      </c>
      <c r="J34" s="104">
        <v>0.73684210526315785</v>
      </c>
      <c r="K34" s="104">
        <v>0.68421052631578949</v>
      </c>
      <c r="L34" s="105">
        <v>0.73684210526315785</v>
      </c>
      <c r="M34" s="104">
        <v>4.6554934823091251E-3</v>
      </c>
      <c r="N34" s="104">
        <v>3.6525475751995086E-2</v>
      </c>
      <c r="O34" s="104">
        <v>1</v>
      </c>
      <c r="P34" s="105">
        <v>1</v>
      </c>
      <c r="Q34" s="105">
        <v>1</v>
      </c>
      <c r="R34" s="105">
        <v>1</v>
      </c>
      <c r="S34" s="110" t="s">
        <v>166</v>
      </c>
    </row>
    <row r="35" spans="1:19" x14ac:dyDescent="0.25">
      <c r="A35" s="78" t="s">
        <v>32</v>
      </c>
      <c r="B35" s="104">
        <v>1</v>
      </c>
      <c r="C35" s="104">
        <v>1</v>
      </c>
      <c r="D35" s="96">
        <v>0.5</v>
      </c>
      <c r="E35" s="96">
        <v>0.72727272727272729</v>
      </c>
      <c r="F35" s="96">
        <v>0.88888888888888884</v>
      </c>
      <c r="G35" s="96">
        <v>0.63636363636363635</v>
      </c>
      <c r="H35" s="96">
        <v>0.5714285714285714</v>
      </c>
      <c r="I35" s="98">
        <v>0.72727272727272729</v>
      </c>
      <c r="J35" s="104">
        <v>1</v>
      </c>
      <c r="K35" s="104">
        <v>1</v>
      </c>
      <c r="L35" s="105">
        <v>1</v>
      </c>
      <c r="M35" s="104">
        <v>3.8461538461538464E-3</v>
      </c>
      <c r="N35" s="104">
        <v>2.7486910994764399E-2</v>
      </c>
      <c r="O35" s="104">
        <v>1</v>
      </c>
      <c r="P35" s="105">
        <v>1</v>
      </c>
      <c r="Q35" s="105">
        <v>1</v>
      </c>
      <c r="R35" s="105">
        <v>1</v>
      </c>
      <c r="S35" s="110" t="s">
        <v>166</v>
      </c>
    </row>
    <row r="36" spans="1:19" x14ac:dyDescent="0.25">
      <c r="A36" s="78" t="s">
        <v>33</v>
      </c>
      <c r="B36" s="104">
        <v>1</v>
      </c>
      <c r="C36" s="104">
        <v>1</v>
      </c>
      <c r="D36" s="96">
        <v>1</v>
      </c>
      <c r="E36" s="96">
        <v>0.45454545454545453</v>
      </c>
      <c r="F36" s="96">
        <v>1</v>
      </c>
      <c r="G36" s="96">
        <v>0.36363636363636365</v>
      </c>
      <c r="H36" s="96">
        <v>1</v>
      </c>
      <c r="I36" s="98">
        <v>0.45454545454545453</v>
      </c>
      <c r="J36" s="108" t="s">
        <v>166</v>
      </c>
      <c r="K36" s="108" t="s">
        <v>166</v>
      </c>
      <c r="L36" s="109" t="s">
        <v>166</v>
      </c>
      <c r="M36" s="104">
        <v>6.369426751592357E-3</v>
      </c>
      <c r="N36" s="104">
        <v>3.6964980544747082E-2</v>
      </c>
      <c r="O36" s="104">
        <v>1</v>
      </c>
      <c r="P36" s="105">
        <v>1</v>
      </c>
      <c r="Q36" s="108" t="s">
        <v>166</v>
      </c>
      <c r="R36" s="110" t="s">
        <v>166</v>
      </c>
      <c r="S36" s="110" t="s">
        <v>166</v>
      </c>
    </row>
    <row r="37" spans="1:19" x14ac:dyDescent="0.25">
      <c r="A37" s="78" t="s">
        <v>34</v>
      </c>
      <c r="B37" s="104">
        <v>1</v>
      </c>
      <c r="C37" s="104">
        <v>1</v>
      </c>
      <c r="D37" s="96">
        <v>0.92307692307692313</v>
      </c>
      <c r="E37" s="96">
        <v>0.30769230769230771</v>
      </c>
      <c r="F37" s="96">
        <v>0.76923076923076927</v>
      </c>
      <c r="G37" s="96">
        <v>0.23076923076923078</v>
      </c>
      <c r="H37" s="96">
        <v>0.84615384615384615</v>
      </c>
      <c r="I37" s="98">
        <v>0.38461538461538464</v>
      </c>
      <c r="J37" s="104">
        <v>1</v>
      </c>
      <c r="K37" s="104">
        <v>1</v>
      </c>
      <c r="L37" s="105">
        <v>1</v>
      </c>
      <c r="M37" s="104">
        <v>2.0661157024793389E-2</v>
      </c>
      <c r="N37" s="104">
        <v>3.1292517006802724E-2</v>
      </c>
      <c r="O37" s="104">
        <v>1</v>
      </c>
      <c r="P37" s="105">
        <v>1</v>
      </c>
      <c r="Q37" s="105">
        <v>1</v>
      </c>
      <c r="R37" s="105">
        <v>1</v>
      </c>
      <c r="S37" s="110" t="s">
        <v>166</v>
      </c>
    </row>
    <row r="38" spans="1:19" x14ac:dyDescent="0.25">
      <c r="A38" s="78" t="s">
        <v>35</v>
      </c>
      <c r="B38" s="104">
        <v>1</v>
      </c>
      <c r="C38" s="104">
        <v>0.98290598290000009</v>
      </c>
      <c r="D38" s="96">
        <v>0.69230769230769229</v>
      </c>
      <c r="E38" s="96">
        <v>0.3611111111111111</v>
      </c>
      <c r="F38" s="96">
        <v>0.70149253731343286</v>
      </c>
      <c r="G38" s="96">
        <v>0.31944444444444442</v>
      </c>
      <c r="H38" s="96">
        <v>0.70833333333333337</v>
      </c>
      <c r="I38" s="98">
        <v>0.375</v>
      </c>
      <c r="J38" s="104">
        <v>0.88888888888888884</v>
      </c>
      <c r="K38" s="104">
        <v>0.77777777777777779</v>
      </c>
      <c r="L38" s="105">
        <v>0.88888888888888884</v>
      </c>
      <c r="M38" s="104">
        <v>2.6354319180087848E-2</v>
      </c>
      <c r="N38" s="104">
        <v>5.4647361046240073E-2</v>
      </c>
      <c r="O38" s="104">
        <v>1</v>
      </c>
      <c r="P38" s="105">
        <v>1</v>
      </c>
      <c r="Q38" s="105">
        <v>1</v>
      </c>
      <c r="R38" s="105">
        <v>1</v>
      </c>
      <c r="S38" s="110" t="s">
        <v>166</v>
      </c>
    </row>
    <row r="39" spans="1:19" x14ac:dyDescent="0.25">
      <c r="A39" s="78" t="s">
        <v>36</v>
      </c>
      <c r="B39" s="104">
        <v>1</v>
      </c>
      <c r="C39" s="104">
        <v>1</v>
      </c>
      <c r="D39" s="96">
        <v>0.8571428571428571</v>
      </c>
      <c r="E39" s="96">
        <v>0.38095238095238093</v>
      </c>
      <c r="F39" s="96">
        <v>0.8214285714285714</v>
      </c>
      <c r="G39" s="96">
        <v>0.34523809523809523</v>
      </c>
      <c r="H39" s="96">
        <v>0.8571428571428571</v>
      </c>
      <c r="I39" s="98">
        <v>0.42857142857142855</v>
      </c>
      <c r="J39" s="104">
        <v>0.8</v>
      </c>
      <c r="K39" s="104">
        <v>0.93333333333333335</v>
      </c>
      <c r="L39" s="105">
        <v>0.8</v>
      </c>
      <c r="M39" s="104">
        <v>5.5865921787709499E-3</v>
      </c>
      <c r="N39" s="104">
        <v>3.0434782608695653E-2</v>
      </c>
      <c r="O39" s="104">
        <v>1</v>
      </c>
      <c r="P39" s="105">
        <v>1</v>
      </c>
      <c r="Q39" s="105">
        <v>1</v>
      </c>
      <c r="R39" s="105">
        <v>1</v>
      </c>
      <c r="S39" s="110" t="s">
        <v>166</v>
      </c>
    </row>
    <row r="40" spans="1:19" x14ac:dyDescent="0.25">
      <c r="A40" s="78" t="s">
        <v>37</v>
      </c>
      <c r="B40" s="104">
        <v>1</v>
      </c>
      <c r="C40" s="104">
        <v>0.98360655740000003</v>
      </c>
      <c r="D40" s="96">
        <v>0.66666666666666663</v>
      </c>
      <c r="E40" s="96">
        <v>0.5625</v>
      </c>
      <c r="F40" s="96">
        <v>0.71739130434782605</v>
      </c>
      <c r="G40" s="96">
        <v>0.52083333333333337</v>
      </c>
      <c r="H40" s="96">
        <v>0.76744186046511631</v>
      </c>
      <c r="I40" s="98">
        <v>0.5</v>
      </c>
      <c r="J40" s="104">
        <v>1</v>
      </c>
      <c r="K40" s="104">
        <v>0.8</v>
      </c>
      <c r="L40" s="105">
        <v>0.8</v>
      </c>
      <c r="M40" s="104">
        <v>2.1276595744680851E-2</v>
      </c>
      <c r="N40" s="104">
        <v>5.4464285714285715E-2</v>
      </c>
      <c r="O40" s="104">
        <v>1</v>
      </c>
      <c r="P40" s="105">
        <v>1</v>
      </c>
      <c r="Q40" s="105">
        <v>1</v>
      </c>
      <c r="R40" s="105">
        <v>1</v>
      </c>
      <c r="S40" s="110" t="s">
        <v>166</v>
      </c>
    </row>
    <row r="41" spans="1:19" x14ac:dyDescent="0.25">
      <c r="A41" s="78" t="s">
        <v>38</v>
      </c>
      <c r="B41" s="104">
        <v>1</v>
      </c>
      <c r="C41" s="104">
        <v>1</v>
      </c>
      <c r="D41" s="96">
        <v>0.16666666666666666</v>
      </c>
      <c r="E41" s="96">
        <v>0.25</v>
      </c>
      <c r="F41" s="96">
        <v>0.2857142857142857</v>
      </c>
      <c r="G41" s="96">
        <v>0.25</v>
      </c>
      <c r="H41" s="96">
        <v>0.5</v>
      </c>
      <c r="I41" s="98">
        <v>0.375</v>
      </c>
      <c r="J41" s="104">
        <v>1</v>
      </c>
      <c r="K41" s="104">
        <v>1</v>
      </c>
      <c r="L41" s="105">
        <v>1</v>
      </c>
      <c r="M41" s="112" t="s">
        <v>166</v>
      </c>
      <c r="N41" s="104">
        <v>3.2171581769436998E-2</v>
      </c>
      <c r="O41" s="104">
        <v>1</v>
      </c>
      <c r="P41" s="105">
        <v>1</v>
      </c>
      <c r="Q41" s="105">
        <v>1</v>
      </c>
      <c r="R41" s="105">
        <v>1</v>
      </c>
      <c r="S41" s="110" t="s">
        <v>166</v>
      </c>
    </row>
    <row r="42" spans="1:19" x14ac:dyDescent="0.25">
      <c r="A42" s="78" t="s">
        <v>71</v>
      </c>
      <c r="B42" s="104">
        <v>1</v>
      </c>
      <c r="C42" s="104">
        <v>0.88235294119999996</v>
      </c>
      <c r="D42" s="96">
        <v>0.77777777777777779</v>
      </c>
      <c r="E42" s="96">
        <v>0.44444444444444442</v>
      </c>
      <c r="F42" s="96">
        <v>0.66666666666666663</v>
      </c>
      <c r="G42" s="96">
        <v>0.44444444444444442</v>
      </c>
      <c r="H42" s="96">
        <v>0.77777777777777779</v>
      </c>
      <c r="I42" s="98">
        <v>0.44444444444444442</v>
      </c>
      <c r="J42" s="104">
        <v>1</v>
      </c>
      <c r="K42" s="104">
        <v>1</v>
      </c>
      <c r="L42" s="105">
        <v>1</v>
      </c>
      <c r="M42" s="104">
        <v>3.2786885245901641E-2</v>
      </c>
      <c r="N42" s="104">
        <v>8.9005235602094238E-2</v>
      </c>
      <c r="O42" s="104">
        <v>0.75</v>
      </c>
      <c r="P42" s="105">
        <v>1</v>
      </c>
      <c r="Q42" s="105">
        <v>0.5</v>
      </c>
      <c r="R42" s="105">
        <v>0.5</v>
      </c>
      <c r="S42" s="110">
        <v>1</v>
      </c>
    </row>
    <row r="43" spans="1:19" x14ac:dyDescent="0.25">
      <c r="A43" s="78" t="s">
        <v>39</v>
      </c>
      <c r="B43" s="104">
        <v>1</v>
      </c>
      <c r="C43" s="104">
        <v>0.99688958010000006</v>
      </c>
      <c r="D43" s="96">
        <v>0.68234064785788928</v>
      </c>
      <c r="E43" s="96">
        <v>0.32400000000000001</v>
      </c>
      <c r="F43" s="96">
        <v>0.69724770642201839</v>
      </c>
      <c r="G43" s="96">
        <v>0.28299999999999997</v>
      </c>
      <c r="H43" s="96">
        <v>0.73045267489711929</v>
      </c>
      <c r="I43" s="98">
        <v>0.34</v>
      </c>
      <c r="J43" s="104">
        <v>0.77966101694915257</v>
      </c>
      <c r="K43" s="104">
        <v>0.74576271186440679</v>
      </c>
      <c r="L43" s="105">
        <v>0.72881355932203384</v>
      </c>
      <c r="M43" s="104">
        <v>1.2822844670789379E-2</v>
      </c>
      <c r="N43" s="104">
        <v>3.8174963635823907E-2</v>
      </c>
      <c r="O43" s="104">
        <v>1</v>
      </c>
      <c r="P43" s="105">
        <v>1</v>
      </c>
      <c r="Q43" s="105">
        <v>0.99487179489999999</v>
      </c>
      <c r="R43" s="105">
        <v>0.96969696969999997</v>
      </c>
      <c r="S43" s="110">
        <v>1</v>
      </c>
    </row>
    <row r="44" spans="1:19" x14ac:dyDescent="0.25">
      <c r="A44" s="78" t="s">
        <v>40</v>
      </c>
      <c r="B44" s="104">
        <v>1</v>
      </c>
      <c r="C44" s="104">
        <v>1</v>
      </c>
      <c r="D44" s="96">
        <v>0.532258064516129</v>
      </c>
      <c r="E44" s="96">
        <v>0.35483870967741937</v>
      </c>
      <c r="F44" s="96">
        <v>0.56451612903225812</v>
      </c>
      <c r="G44" s="96">
        <v>0.30645161290322581</v>
      </c>
      <c r="H44" s="96">
        <v>0.58064516129032262</v>
      </c>
      <c r="I44" s="98">
        <v>0.35483870967741937</v>
      </c>
      <c r="J44" s="104">
        <v>0.83333333333333337</v>
      </c>
      <c r="K44" s="104">
        <v>1</v>
      </c>
      <c r="L44" s="105">
        <v>0.83333333333333337</v>
      </c>
      <c r="M44" s="104">
        <v>1.7793594306049824E-2</v>
      </c>
      <c r="N44" s="104">
        <v>5.2319309600863E-2</v>
      </c>
      <c r="O44" s="104">
        <v>1</v>
      </c>
      <c r="P44" s="105">
        <v>1</v>
      </c>
      <c r="Q44" s="105">
        <v>1</v>
      </c>
      <c r="R44" s="105">
        <v>1</v>
      </c>
      <c r="S44" s="110" t="s">
        <v>166</v>
      </c>
    </row>
    <row r="45" spans="1:19" x14ac:dyDescent="0.25">
      <c r="A45" s="78" t="s">
        <v>41</v>
      </c>
      <c r="B45" s="104">
        <v>1</v>
      </c>
      <c r="C45" s="104">
        <v>1</v>
      </c>
      <c r="D45" s="96">
        <v>0.875</v>
      </c>
      <c r="E45" s="96">
        <v>0.1875</v>
      </c>
      <c r="F45" s="96">
        <v>0.875</v>
      </c>
      <c r="G45" s="96">
        <v>6.25E-2</v>
      </c>
      <c r="H45" s="96">
        <v>0.9375</v>
      </c>
      <c r="I45" s="98">
        <v>6.25E-2</v>
      </c>
      <c r="J45" s="104">
        <v>1</v>
      </c>
      <c r="K45" s="104">
        <v>1</v>
      </c>
      <c r="L45" s="105">
        <v>1</v>
      </c>
      <c r="M45" s="104">
        <v>2.9325513196480938E-3</v>
      </c>
      <c r="N45" s="104">
        <v>2.616279069767442E-2</v>
      </c>
      <c r="O45" s="104">
        <v>1</v>
      </c>
      <c r="P45" s="105">
        <v>1</v>
      </c>
      <c r="Q45" s="105">
        <v>1</v>
      </c>
      <c r="R45" s="105">
        <v>1</v>
      </c>
      <c r="S45" s="110" t="s">
        <v>166</v>
      </c>
    </row>
    <row r="46" spans="1:19" x14ac:dyDescent="0.25">
      <c r="A46" s="78" t="s">
        <v>42</v>
      </c>
      <c r="B46" s="104">
        <v>1</v>
      </c>
      <c r="C46" s="104">
        <v>1</v>
      </c>
      <c r="D46" s="96">
        <v>0.77272727272727271</v>
      </c>
      <c r="E46" s="96">
        <v>0.59090909090909094</v>
      </c>
      <c r="F46" s="96">
        <v>0.81818181818181823</v>
      </c>
      <c r="G46" s="96">
        <v>0.54545454545454541</v>
      </c>
      <c r="H46" s="96">
        <v>0.81818181818181823</v>
      </c>
      <c r="I46" s="98">
        <v>0.63636363636363635</v>
      </c>
      <c r="J46" s="104">
        <v>0.8</v>
      </c>
      <c r="K46" s="104">
        <v>0.8</v>
      </c>
      <c r="L46" s="105">
        <v>0.8</v>
      </c>
      <c r="M46" s="104">
        <v>1.2500000000000001E-2</v>
      </c>
      <c r="N46" s="104">
        <v>5.2835051546391752E-2</v>
      </c>
      <c r="O46" s="104">
        <v>1</v>
      </c>
      <c r="P46" s="105">
        <v>1</v>
      </c>
      <c r="Q46" s="105">
        <v>1</v>
      </c>
      <c r="R46" s="105">
        <v>1</v>
      </c>
      <c r="S46" s="110" t="s">
        <v>166</v>
      </c>
    </row>
    <row r="47" spans="1:19" x14ac:dyDescent="0.25">
      <c r="A47" s="78" t="s">
        <v>43</v>
      </c>
      <c r="B47" s="104">
        <v>1</v>
      </c>
      <c r="C47" s="104">
        <v>1</v>
      </c>
      <c r="D47" s="96">
        <v>0.61538461538461542</v>
      </c>
      <c r="E47" s="96">
        <v>0.375</v>
      </c>
      <c r="F47" s="96">
        <v>0.64084507042253525</v>
      </c>
      <c r="G47" s="96">
        <v>0.25694444444444442</v>
      </c>
      <c r="H47" s="96">
        <v>0.647887323943662</v>
      </c>
      <c r="I47" s="98">
        <v>0.31944444444444442</v>
      </c>
      <c r="J47" s="104">
        <v>0.72727272727272729</v>
      </c>
      <c r="K47" s="104">
        <v>1</v>
      </c>
      <c r="L47" s="105">
        <v>0.81818181818181823</v>
      </c>
      <c r="M47" s="104">
        <v>6.8426197458455523E-3</v>
      </c>
      <c r="N47" s="104">
        <v>2.9374803644360667E-2</v>
      </c>
      <c r="O47" s="104">
        <v>1</v>
      </c>
      <c r="P47" s="105">
        <v>1</v>
      </c>
      <c r="Q47" s="105">
        <v>1</v>
      </c>
      <c r="R47" s="105">
        <v>1</v>
      </c>
      <c r="S47" s="110" t="s">
        <v>166</v>
      </c>
    </row>
    <row r="48" spans="1:19" x14ac:dyDescent="0.25">
      <c r="A48" s="78" t="s">
        <v>44</v>
      </c>
      <c r="B48" s="104">
        <v>1</v>
      </c>
      <c r="C48" s="104">
        <v>1</v>
      </c>
      <c r="D48" s="96">
        <v>0.52542372881355937</v>
      </c>
      <c r="E48" s="96">
        <v>0.40540540540540543</v>
      </c>
      <c r="F48" s="96">
        <v>0.53125</v>
      </c>
      <c r="G48" s="96">
        <v>0.33783783783783783</v>
      </c>
      <c r="H48" s="96">
        <v>0.63380281690140849</v>
      </c>
      <c r="I48" s="98">
        <v>0.3783783783783784</v>
      </c>
      <c r="J48" s="104">
        <v>0.8</v>
      </c>
      <c r="K48" s="104">
        <v>1</v>
      </c>
      <c r="L48" s="105">
        <v>0.9</v>
      </c>
      <c r="M48" s="104">
        <v>1.968019680196802E-2</v>
      </c>
      <c r="N48" s="104">
        <v>3.9816232771822356E-2</v>
      </c>
      <c r="O48" s="104">
        <v>1</v>
      </c>
      <c r="P48" s="105">
        <v>1</v>
      </c>
      <c r="Q48" s="105">
        <v>1</v>
      </c>
      <c r="R48" s="105">
        <v>1</v>
      </c>
      <c r="S48" s="110" t="s">
        <v>166</v>
      </c>
    </row>
    <row r="49" spans="1:19" x14ac:dyDescent="0.25">
      <c r="A49" s="78" t="s">
        <v>45</v>
      </c>
      <c r="B49" s="104">
        <v>1</v>
      </c>
      <c r="C49" s="104">
        <v>1</v>
      </c>
      <c r="D49" s="96">
        <v>0.5</v>
      </c>
      <c r="E49" s="96">
        <v>0.66666666666666663</v>
      </c>
      <c r="F49" s="96">
        <v>0.42857142857142855</v>
      </c>
      <c r="G49" s="96">
        <v>0.33333333333333331</v>
      </c>
      <c r="H49" s="96">
        <v>0.66666666666666663</v>
      </c>
      <c r="I49" s="98">
        <v>0.88888888888888884</v>
      </c>
      <c r="J49" s="104">
        <v>1</v>
      </c>
      <c r="K49" s="104">
        <v>1</v>
      </c>
      <c r="L49" s="105">
        <v>1</v>
      </c>
      <c r="M49" s="112" t="s">
        <v>166</v>
      </c>
      <c r="N49" s="104">
        <v>3.875968992248062E-2</v>
      </c>
      <c r="O49" s="104">
        <v>1</v>
      </c>
      <c r="P49" s="105">
        <v>1</v>
      </c>
      <c r="Q49" s="105">
        <v>1</v>
      </c>
      <c r="R49" s="105">
        <v>1</v>
      </c>
      <c r="S49" s="110" t="s">
        <v>166</v>
      </c>
    </row>
    <row r="50" spans="1:19" x14ac:dyDescent="0.25">
      <c r="A50" s="78" t="s">
        <v>46</v>
      </c>
      <c r="B50" s="104">
        <v>1</v>
      </c>
      <c r="C50" s="104">
        <v>1</v>
      </c>
      <c r="D50" s="96">
        <v>0.55555555555555558</v>
      </c>
      <c r="E50" s="96">
        <v>0.69047619047619047</v>
      </c>
      <c r="F50" s="96">
        <v>0.6785714285714286</v>
      </c>
      <c r="G50" s="96">
        <v>0.61904761904761907</v>
      </c>
      <c r="H50" s="96">
        <v>0.70588235294117652</v>
      </c>
      <c r="I50" s="98">
        <v>0.5</v>
      </c>
      <c r="J50" s="104">
        <v>0.92307692307692313</v>
      </c>
      <c r="K50" s="104">
        <v>1</v>
      </c>
      <c r="L50" s="105">
        <v>1</v>
      </c>
      <c r="M50" s="104">
        <v>2.6252983293556086E-2</v>
      </c>
      <c r="N50" s="104">
        <v>3.4920634920634921E-2</v>
      </c>
      <c r="O50" s="104">
        <v>1</v>
      </c>
      <c r="P50" s="105">
        <v>1</v>
      </c>
      <c r="Q50" s="105">
        <v>1</v>
      </c>
      <c r="R50" s="105">
        <v>1</v>
      </c>
      <c r="S50" s="110" t="s">
        <v>166</v>
      </c>
    </row>
    <row r="51" spans="1:19" x14ac:dyDescent="0.25">
      <c r="A51" s="78" t="s">
        <v>47</v>
      </c>
      <c r="B51" s="104">
        <v>1</v>
      </c>
      <c r="C51" s="104">
        <v>0.9615384615</v>
      </c>
      <c r="D51" s="96">
        <v>0.67741935483870963</v>
      </c>
      <c r="E51" s="96">
        <v>0.48648648648648651</v>
      </c>
      <c r="F51" s="96">
        <v>0.55555555555555558</v>
      </c>
      <c r="G51" s="96">
        <v>0.27027027027027029</v>
      </c>
      <c r="H51" s="96">
        <v>0.59375</v>
      </c>
      <c r="I51" s="98">
        <v>0.32432432432432434</v>
      </c>
      <c r="J51" s="104">
        <v>0.5</v>
      </c>
      <c r="K51" s="104">
        <v>1</v>
      </c>
      <c r="L51" s="105">
        <v>1</v>
      </c>
      <c r="M51" s="104">
        <v>1.2077294685990338E-2</v>
      </c>
      <c r="N51" s="104">
        <v>4.133545310015898E-2</v>
      </c>
      <c r="O51" s="104">
        <v>1</v>
      </c>
      <c r="P51" s="105">
        <v>1</v>
      </c>
      <c r="Q51" s="105">
        <v>1</v>
      </c>
      <c r="R51" s="105">
        <v>1</v>
      </c>
      <c r="S51" s="110" t="s">
        <v>166</v>
      </c>
    </row>
    <row r="52" spans="1:19" x14ac:dyDescent="0.25">
      <c r="A52" s="78" t="s">
        <v>48</v>
      </c>
      <c r="B52" s="104">
        <v>1</v>
      </c>
      <c r="C52" s="104">
        <v>0.98412698409999999</v>
      </c>
      <c r="D52" s="96">
        <v>0.57894736842105265</v>
      </c>
      <c r="E52" s="96">
        <v>0.31147540983606559</v>
      </c>
      <c r="F52" s="96">
        <v>0.57627118644067798</v>
      </c>
      <c r="G52" s="96">
        <v>0.26229508196721313</v>
      </c>
      <c r="H52" s="96">
        <v>0.6</v>
      </c>
      <c r="I52" s="98">
        <v>0.24590163934426229</v>
      </c>
      <c r="J52" s="104">
        <v>0.7142857142857143</v>
      </c>
      <c r="K52" s="104">
        <v>0.5714285714285714</v>
      </c>
      <c r="L52" s="105">
        <v>0.5714285714285714</v>
      </c>
      <c r="M52" s="104">
        <v>5.6603773584905656E-3</v>
      </c>
      <c r="N52" s="104">
        <v>3.7146226415094338E-2</v>
      </c>
      <c r="O52" s="104">
        <v>1</v>
      </c>
      <c r="P52" s="105">
        <v>1</v>
      </c>
      <c r="Q52" s="105">
        <v>0.90909090910000001</v>
      </c>
      <c r="R52" s="105">
        <v>1</v>
      </c>
      <c r="S52" s="110" t="s">
        <v>166</v>
      </c>
    </row>
    <row r="53" spans="1:19" x14ac:dyDescent="0.25">
      <c r="A53" s="78" t="s">
        <v>49</v>
      </c>
      <c r="B53" s="104">
        <v>1</v>
      </c>
      <c r="C53" s="104">
        <v>1</v>
      </c>
      <c r="D53" s="96">
        <v>0.2</v>
      </c>
      <c r="E53" s="96">
        <v>0.42857142857142855</v>
      </c>
      <c r="F53" s="96">
        <v>0.5714285714285714</v>
      </c>
      <c r="G53" s="96">
        <v>0.14285714285714285</v>
      </c>
      <c r="H53" s="96">
        <v>0.5714285714285714</v>
      </c>
      <c r="I53" s="98">
        <v>0.14285714285714285</v>
      </c>
      <c r="J53" s="104">
        <v>1</v>
      </c>
      <c r="K53" s="104">
        <v>1</v>
      </c>
      <c r="L53" s="105">
        <v>1</v>
      </c>
      <c r="M53" s="104">
        <v>1.0526315789473684E-2</v>
      </c>
      <c r="N53" s="104">
        <v>2.1126760563380281E-2</v>
      </c>
      <c r="O53" s="104">
        <v>1</v>
      </c>
      <c r="P53" s="105">
        <v>1</v>
      </c>
      <c r="Q53" s="108" t="s">
        <v>166</v>
      </c>
      <c r="R53" s="110" t="s">
        <v>166</v>
      </c>
      <c r="S53" s="110" t="s">
        <v>166</v>
      </c>
    </row>
    <row r="54" spans="1:19" x14ac:dyDescent="0.25">
      <c r="A54" s="78" t="s">
        <v>50</v>
      </c>
      <c r="B54" s="104">
        <v>1</v>
      </c>
      <c r="C54" s="104">
        <v>1</v>
      </c>
      <c r="D54" s="96">
        <v>0.87912087912087911</v>
      </c>
      <c r="E54" s="96">
        <v>0.51960784313725494</v>
      </c>
      <c r="F54" s="96">
        <v>0.91237113402061853</v>
      </c>
      <c r="G54" s="96">
        <v>0.43137254901960786</v>
      </c>
      <c r="H54" s="96">
        <v>0.921875</v>
      </c>
      <c r="I54" s="98">
        <v>0.57843137254901966</v>
      </c>
      <c r="J54" s="104">
        <v>0.96551724137931039</v>
      </c>
      <c r="K54" s="104">
        <v>0.96551724137931039</v>
      </c>
      <c r="L54" s="105">
        <v>0.96551724137931039</v>
      </c>
      <c r="M54" s="104">
        <v>1.870503597122302E-2</v>
      </c>
      <c r="N54" s="104">
        <v>4.0364986081039285E-2</v>
      </c>
      <c r="O54" s="104">
        <v>1</v>
      </c>
      <c r="P54" s="105">
        <v>1</v>
      </c>
      <c r="Q54" s="105">
        <v>1</v>
      </c>
      <c r="R54" s="105">
        <v>1</v>
      </c>
      <c r="S54" s="110" t="s">
        <v>166</v>
      </c>
    </row>
    <row r="55" spans="1:19" x14ac:dyDescent="0.25">
      <c r="A55" s="78" t="s">
        <v>51</v>
      </c>
      <c r="B55" s="104">
        <v>1</v>
      </c>
      <c r="C55" s="104">
        <v>1</v>
      </c>
      <c r="D55" s="96">
        <v>0.46666666666666667</v>
      </c>
      <c r="E55" s="96">
        <v>0.56521739130434778</v>
      </c>
      <c r="F55" s="96">
        <v>0.68421052631578949</v>
      </c>
      <c r="G55" s="96">
        <v>0.47826086956521741</v>
      </c>
      <c r="H55" s="96">
        <v>0.6470588235294118</v>
      </c>
      <c r="I55" s="98">
        <v>0.43478260869565216</v>
      </c>
      <c r="J55" s="104">
        <v>0.5</v>
      </c>
      <c r="K55" s="104">
        <v>0.5</v>
      </c>
      <c r="L55" s="105">
        <v>0.5</v>
      </c>
      <c r="M55" s="104">
        <v>1.8181818181818181E-2</v>
      </c>
      <c r="N55" s="104">
        <v>4.0540540540540543E-2</v>
      </c>
      <c r="O55" s="104">
        <v>1</v>
      </c>
      <c r="P55" s="105">
        <v>1</v>
      </c>
      <c r="Q55" s="105">
        <v>1</v>
      </c>
      <c r="R55" s="105">
        <v>1</v>
      </c>
      <c r="S55" s="110" t="s">
        <v>166</v>
      </c>
    </row>
    <row r="56" spans="1:19" x14ac:dyDescent="0.25">
      <c r="A56" s="78" t="s">
        <v>52</v>
      </c>
      <c r="B56" s="104">
        <v>1</v>
      </c>
      <c r="C56" s="104">
        <v>0.99532710280000003</v>
      </c>
      <c r="D56" s="96">
        <v>0.80419580419580416</v>
      </c>
      <c r="E56" s="96">
        <v>0.42666666666666669</v>
      </c>
      <c r="F56" s="96">
        <v>0.77027027027027029</v>
      </c>
      <c r="G56" s="96">
        <v>0.29333333333333333</v>
      </c>
      <c r="H56" s="96">
        <v>0.80555555555555558</v>
      </c>
      <c r="I56" s="98">
        <v>0.41333333333333333</v>
      </c>
      <c r="J56" s="104">
        <v>0.78947368421052633</v>
      </c>
      <c r="K56" s="104">
        <v>0.78947368421052633</v>
      </c>
      <c r="L56" s="105">
        <v>0.73684210526315785</v>
      </c>
      <c r="M56" s="104">
        <v>4.4692737430167594E-3</v>
      </c>
      <c r="N56" s="104">
        <v>3.9673711531331111E-2</v>
      </c>
      <c r="O56" s="104">
        <v>1</v>
      </c>
      <c r="P56" s="105">
        <v>1</v>
      </c>
      <c r="Q56" s="105">
        <v>1</v>
      </c>
      <c r="R56" s="105">
        <v>0.95238095239999998</v>
      </c>
      <c r="S56" s="110" t="s">
        <v>166</v>
      </c>
    </row>
    <row r="57" spans="1:19" x14ac:dyDescent="0.25">
      <c r="A57" s="78" t="s">
        <v>53</v>
      </c>
      <c r="B57" s="104">
        <v>1</v>
      </c>
      <c r="C57" s="104">
        <v>1</v>
      </c>
      <c r="D57" s="96">
        <v>0.55555555555555558</v>
      </c>
      <c r="E57" s="96">
        <v>0.66666666666666663</v>
      </c>
      <c r="F57" s="96">
        <v>0.75</v>
      </c>
      <c r="G57" s="96">
        <v>0.33333333333333331</v>
      </c>
      <c r="H57" s="96">
        <v>0.55555555555555558</v>
      </c>
      <c r="I57" s="98">
        <v>0.58333333333333337</v>
      </c>
      <c r="J57" s="104">
        <v>0.5</v>
      </c>
      <c r="K57" s="104">
        <v>0.5</v>
      </c>
      <c r="L57" s="105">
        <v>0.5</v>
      </c>
      <c r="M57" s="104">
        <v>8.0000000000000002E-3</v>
      </c>
      <c r="N57" s="104">
        <v>4.7745358090185673E-2</v>
      </c>
      <c r="O57" s="104">
        <v>1</v>
      </c>
      <c r="P57" s="105">
        <v>1</v>
      </c>
      <c r="Q57" s="108" t="s">
        <v>166</v>
      </c>
      <c r="R57" s="110" t="s">
        <v>166</v>
      </c>
      <c r="S57" s="110" t="s">
        <v>166</v>
      </c>
    </row>
    <row r="58" spans="1:19" x14ac:dyDescent="0.25">
      <c r="A58" s="78" t="s">
        <v>55</v>
      </c>
      <c r="B58" s="104">
        <v>1</v>
      </c>
      <c r="C58" s="104">
        <v>1</v>
      </c>
      <c r="D58" s="96">
        <v>0.65</v>
      </c>
      <c r="E58" s="96">
        <v>0.3968253968253968</v>
      </c>
      <c r="F58" s="96">
        <v>0.65573770491803274</v>
      </c>
      <c r="G58" s="96">
        <v>0.2857142857142857</v>
      </c>
      <c r="H58" s="96">
        <v>0.62295081967213117</v>
      </c>
      <c r="I58" s="98">
        <v>0.33333333333333331</v>
      </c>
      <c r="J58" s="104">
        <v>1</v>
      </c>
      <c r="K58" s="104">
        <v>0.90909090909090906</v>
      </c>
      <c r="L58" s="105">
        <v>0.90909090909090906</v>
      </c>
      <c r="M58" s="104">
        <v>1.6528925619834711E-2</v>
      </c>
      <c r="N58" s="104">
        <v>3.7236428891879766E-2</v>
      </c>
      <c r="O58" s="104">
        <v>1</v>
      </c>
      <c r="P58" s="105">
        <v>1</v>
      </c>
      <c r="Q58" s="105">
        <v>1</v>
      </c>
      <c r="R58" s="105">
        <v>0.90909090910000001</v>
      </c>
      <c r="S58" s="110" t="s">
        <v>166</v>
      </c>
    </row>
    <row r="59" spans="1:19" x14ac:dyDescent="0.25">
      <c r="A59" s="78" t="s">
        <v>56</v>
      </c>
      <c r="B59" s="104">
        <v>1</v>
      </c>
      <c r="C59" s="104">
        <v>1</v>
      </c>
      <c r="D59" s="96">
        <v>0.72727272727272729</v>
      </c>
      <c r="E59" s="96">
        <v>0.625</v>
      </c>
      <c r="F59" s="96">
        <v>0.45454545454545453</v>
      </c>
      <c r="G59" s="96">
        <v>0.29166666666666669</v>
      </c>
      <c r="H59" s="96">
        <v>0.66666666666666663</v>
      </c>
      <c r="I59" s="98">
        <v>0.5</v>
      </c>
      <c r="J59" s="104">
        <v>0.5</v>
      </c>
      <c r="K59" s="104">
        <v>1</v>
      </c>
      <c r="L59" s="105">
        <v>1</v>
      </c>
      <c r="M59" s="104">
        <v>2.1126760563380281E-2</v>
      </c>
      <c r="N59" s="104">
        <v>6.7114093959731544E-2</v>
      </c>
      <c r="O59" s="104">
        <v>1</v>
      </c>
      <c r="P59" s="105">
        <v>1</v>
      </c>
      <c r="Q59" s="105">
        <v>1</v>
      </c>
      <c r="R59" s="105">
        <v>1</v>
      </c>
      <c r="S59" s="110" t="s">
        <v>166</v>
      </c>
    </row>
    <row r="60" spans="1:19" x14ac:dyDescent="0.25">
      <c r="A60" s="78" t="s">
        <v>57</v>
      </c>
      <c r="B60" s="104">
        <v>1</v>
      </c>
      <c r="C60" s="104">
        <v>0.98333333329999995</v>
      </c>
      <c r="D60" s="96">
        <v>0.7021276595744681</v>
      </c>
      <c r="E60" s="96">
        <v>0.46</v>
      </c>
      <c r="F60" s="96">
        <v>0.73469387755102045</v>
      </c>
      <c r="G60" s="96">
        <v>0.28000000000000003</v>
      </c>
      <c r="H60" s="96">
        <v>0.75510204081632648</v>
      </c>
      <c r="I60" s="98">
        <v>0.44</v>
      </c>
      <c r="J60" s="104">
        <v>0.88888888888888884</v>
      </c>
      <c r="K60" s="104">
        <v>0.88888888888888884</v>
      </c>
      <c r="L60" s="105">
        <v>0.77777777777777779</v>
      </c>
      <c r="M60" s="104">
        <v>2.6506024096385541E-2</v>
      </c>
      <c r="N60" s="104">
        <v>4.5112781954887216E-2</v>
      </c>
      <c r="O60" s="104">
        <v>1</v>
      </c>
      <c r="P60" s="105">
        <v>1</v>
      </c>
      <c r="Q60" s="105">
        <v>1</v>
      </c>
      <c r="R60" s="105">
        <v>1</v>
      </c>
      <c r="S60" s="110" t="s">
        <v>166</v>
      </c>
    </row>
    <row r="61" spans="1:19" x14ac:dyDescent="0.25">
      <c r="A61" s="78" t="s">
        <v>58</v>
      </c>
      <c r="B61" s="104">
        <v>1</v>
      </c>
      <c r="C61" s="104">
        <v>0.99378881990000001</v>
      </c>
      <c r="D61" s="96">
        <v>0.58715596330275233</v>
      </c>
      <c r="E61" s="96">
        <v>0.33628318584070799</v>
      </c>
      <c r="F61" s="96">
        <v>0.5982142857142857</v>
      </c>
      <c r="G61" s="96">
        <v>0.30973451327433627</v>
      </c>
      <c r="H61" s="96">
        <v>0.61061946902654862</v>
      </c>
      <c r="I61" s="98">
        <v>0.32743362831858408</v>
      </c>
      <c r="J61" s="104">
        <v>0.88235294117647056</v>
      </c>
      <c r="K61" s="104">
        <v>1</v>
      </c>
      <c r="L61" s="105">
        <v>0.76470588235294112</v>
      </c>
      <c r="M61" s="104">
        <v>1.1514614703277236E-2</v>
      </c>
      <c r="N61" s="104">
        <v>4.6938775510204082E-2</v>
      </c>
      <c r="O61" s="104">
        <v>1</v>
      </c>
      <c r="P61" s="105">
        <v>0.96</v>
      </c>
      <c r="Q61" s="105">
        <v>1</v>
      </c>
      <c r="R61" s="105">
        <v>1</v>
      </c>
      <c r="S61" s="110" t="s">
        <v>166</v>
      </c>
    </row>
    <row r="62" spans="1:19" x14ac:dyDescent="0.25">
      <c r="A62" s="78" t="s">
        <v>54</v>
      </c>
      <c r="B62" s="104">
        <v>1</v>
      </c>
      <c r="C62" s="104">
        <v>0.99193548389999997</v>
      </c>
      <c r="D62" s="96">
        <v>0.61224489795918369</v>
      </c>
      <c r="E62" s="96">
        <v>0.59036144578313254</v>
      </c>
      <c r="F62" s="96">
        <v>0.6901408450704225</v>
      </c>
      <c r="G62" s="96">
        <v>0.38554216867469882</v>
      </c>
      <c r="H62" s="96">
        <v>0.71186440677966101</v>
      </c>
      <c r="I62" s="98">
        <v>0.6506024096385542</v>
      </c>
      <c r="J62" s="104">
        <v>0.73684210526315785</v>
      </c>
      <c r="K62" s="104">
        <v>0.78947368421052633</v>
      </c>
      <c r="L62" s="105">
        <v>0.78947368421052633</v>
      </c>
      <c r="M62" s="104">
        <v>1.9178082191780823E-2</v>
      </c>
      <c r="N62" s="104">
        <v>3.7920489296636085E-2</v>
      </c>
      <c r="O62" s="104">
        <v>1</v>
      </c>
      <c r="P62" s="105">
        <v>1</v>
      </c>
      <c r="Q62" s="105">
        <v>1</v>
      </c>
      <c r="R62" s="105">
        <v>1</v>
      </c>
      <c r="S62" s="110" t="s">
        <v>166</v>
      </c>
    </row>
    <row r="63" spans="1:19" x14ac:dyDescent="0.25">
      <c r="A63" s="78" t="s">
        <v>59</v>
      </c>
      <c r="B63" s="104">
        <v>1</v>
      </c>
      <c r="C63" s="104">
        <v>1</v>
      </c>
      <c r="D63" s="96">
        <v>0.4</v>
      </c>
      <c r="E63" s="96">
        <v>0.41666666666666669</v>
      </c>
      <c r="F63" s="96">
        <v>0.41666666666666669</v>
      </c>
      <c r="G63" s="96">
        <v>8.3333333333333329E-2</v>
      </c>
      <c r="H63" s="96">
        <v>0.4</v>
      </c>
      <c r="I63" s="98">
        <v>0.25</v>
      </c>
      <c r="J63" s="104">
        <v>1</v>
      </c>
      <c r="K63" s="104">
        <v>1</v>
      </c>
      <c r="L63" s="105">
        <v>1</v>
      </c>
      <c r="M63" s="104">
        <v>8.7336244541484712E-3</v>
      </c>
      <c r="N63" s="104">
        <v>0.02</v>
      </c>
      <c r="O63" s="104">
        <v>1</v>
      </c>
      <c r="P63" s="105">
        <v>1</v>
      </c>
      <c r="Q63" s="105">
        <v>1</v>
      </c>
      <c r="R63" s="105">
        <v>1</v>
      </c>
      <c r="S63" s="110" t="s">
        <v>166</v>
      </c>
    </row>
    <row r="64" spans="1:19" x14ac:dyDescent="0.25">
      <c r="A64" s="78" t="s">
        <v>60</v>
      </c>
      <c r="B64" s="104">
        <v>1</v>
      </c>
      <c r="C64" s="104">
        <v>1</v>
      </c>
      <c r="D64" s="96">
        <v>0.7</v>
      </c>
      <c r="E64" s="96">
        <v>0.62962962962962965</v>
      </c>
      <c r="F64" s="96">
        <v>0.73913043478260865</v>
      </c>
      <c r="G64" s="96">
        <v>0.48148148148148145</v>
      </c>
      <c r="H64" s="96">
        <v>0.88235294117647056</v>
      </c>
      <c r="I64" s="98">
        <v>0.7407407407407407</v>
      </c>
      <c r="J64" s="104">
        <v>0.5</v>
      </c>
      <c r="K64" s="104">
        <v>1</v>
      </c>
      <c r="L64" s="105">
        <v>1</v>
      </c>
      <c r="M64" s="104">
        <v>8.4033613445378148E-3</v>
      </c>
      <c r="N64" s="104">
        <v>2.9945553539019964E-2</v>
      </c>
      <c r="O64" s="104">
        <v>1</v>
      </c>
      <c r="P64" s="105">
        <v>1</v>
      </c>
      <c r="Q64" s="105">
        <v>1</v>
      </c>
      <c r="R64" s="105">
        <v>1</v>
      </c>
      <c r="S64" s="110" t="s">
        <v>166</v>
      </c>
    </row>
    <row r="65" spans="1:19" x14ac:dyDescent="0.25">
      <c r="A65" s="78" t="s">
        <v>61</v>
      </c>
      <c r="B65" s="104">
        <v>1</v>
      </c>
      <c r="C65" s="104">
        <v>1</v>
      </c>
      <c r="D65" s="96">
        <v>0.73333333333333328</v>
      </c>
      <c r="E65" s="96">
        <v>0.55555555555555558</v>
      </c>
      <c r="F65" s="96">
        <v>0.70588235294117652</v>
      </c>
      <c r="G65" s="96">
        <v>0.3888888888888889</v>
      </c>
      <c r="H65" s="96">
        <v>0.76470588235294112</v>
      </c>
      <c r="I65" s="98">
        <v>0.55555555555555558</v>
      </c>
      <c r="J65" s="104">
        <v>1</v>
      </c>
      <c r="K65" s="104">
        <v>1</v>
      </c>
      <c r="L65" s="105">
        <v>1</v>
      </c>
      <c r="M65" s="112" t="s">
        <v>166</v>
      </c>
      <c r="N65" s="104">
        <v>2.2275258552108195E-2</v>
      </c>
      <c r="O65" s="104">
        <v>1</v>
      </c>
      <c r="P65" s="105">
        <v>1</v>
      </c>
      <c r="Q65" s="105">
        <v>1</v>
      </c>
      <c r="R65" s="105">
        <v>1</v>
      </c>
      <c r="S65" s="110" t="s">
        <v>166</v>
      </c>
    </row>
    <row r="66" spans="1:19" x14ac:dyDescent="0.25">
      <c r="A66" s="78" t="s">
        <v>62</v>
      </c>
      <c r="B66" s="104">
        <v>1</v>
      </c>
      <c r="C66" s="104">
        <v>0.9375</v>
      </c>
      <c r="D66" s="96">
        <v>0.83333333333333337</v>
      </c>
      <c r="E66" s="96">
        <v>0.33333333333333331</v>
      </c>
      <c r="F66" s="96">
        <v>0.91666666666666663</v>
      </c>
      <c r="G66" s="96">
        <v>0.33333333333333331</v>
      </c>
      <c r="H66" s="96">
        <v>0.83333333333333337</v>
      </c>
      <c r="I66" s="98">
        <v>0.33333333333333331</v>
      </c>
      <c r="J66" s="108" t="s">
        <v>166</v>
      </c>
      <c r="K66" s="108" t="s">
        <v>166</v>
      </c>
      <c r="L66" s="109" t="s">
        <v>166</v>
      </c>
      <c r="M66" s="104">
        <v>1.2048192771084338E-2</v>
      </c>
      <c r="N66" s="104">
        <v>3.1872509960159362E-2</v>
      </c>
      <c r="O66" s="104">
        <v>1</v>
      </c>
      <c r="P66" s="105">
        <v>1</v>
      </c>
      <c r="Q66" s="105">
        <v>1</v>
      </c>
      <c r="R66" s="105">
        <v>1</v>
      </c>
      <c r="S66" s="110" t="s">
        <v>166</v>
      </c>
    </row>
    <row r="67" spans="1:19" x14ac:dyDescent="0.25">
      <c r="A67" s="78" t="s">
        <v>63</v>
      </c>
      <c r="B67" s="104">
        <v>1</v>
      </c>
      <c r="C67" s="104">
        <v>1</v>
      </c>
      <c r="D67" s="96">
        <v>0.71212121212121215</v>
      </c>
      <c r="E67" s="96">
        <v>0.36231884057971014</v>
      </c>
      <c r="F67" s="96">
        <v>0.70588235294117652</v>
      </c>
      <c r="G67" s="96">
        <v>0.28985507246376813</v>
      </c>
      <c r="H67" s="96">
        <v>0.80882352941176472</v>
      </c>
      <c r="I67" s="98">
        <v>0.33333333333333331</v>
      </c>
      <c r="J67" s="104">
        <v>0.5714285714285714</v>
      </c>
      <c r="K67" s="104">
        <v>0.5714285714285714</v>
      </c>
      <c r="L67" s="105">
        <v>0.5714285714285714</v>
      </c>
      <c r="M67" s="104">
        <v>8.5378868729989333E-3</v>
      </c>
      <c r="N67" s="104">
        <v>2.9401219074937254E-2</v>
      </c>
      <c r="O67" s="104">
        <v>1</v>
      </c>
      <c r="P67" s="105">
        <v>1</v>
      </c>
      <c r="Q67" s="105">
        <v>1</v>
      </c>
      <c r="R67" s="105">
        <v>1</v>
      </c>
      <c r="S67" s="110" t="s">
        <v>166</v>
      </c>
    </row>
    <row r="68" spans="1:19" x14ac:dyDescent="0.25">
      <c r="A68" s="78" t="s">
        <v>64</v>
      </c>
      <c r="B68" s="104">
        <v>1</v>
      </c>
      <c r="C68" s="104">
        <v>1</v>
      </c>
      <c r="D68" s="96">
        <v>0.5</v>
      </c>
      <c r="E68" s="96">
        <v>0.54545454545454541</v>
      </c>
      <c r="F68" s="96">
        <v>0.5</v>
      </c>
      <c r="G68" s="96">
        <v>0.36363636363636365</v>
      </c>
      <c r="H68" s="96">
        <v>0.63636363636363635</v>
      </c>
      <c r="I68" s="98">
        <v>0.45454545454545453</v>
      </c>
      <c r="J68" s="104">
        <v>1</v>
      </c>
      <c r="K68" s="104">
        <v>1</v>
      </c>
      <c r="L68" s="105">
        <v>0.66666666666666663</v>
      </c>
      <c r="M68" s="104">
        <v>9.0909090909090905E-3</v>
      </c>
      <c r="N68" s="104">
        <v>4.507042253521127E-2</v>
      </c>
      <c r="O68" s="104">
        <v>1</v>
      </c>
      <c r="P68" s="105">
        <v>1</v>
      </c>
      <c r="Q68" s="105">
        <v>0.66666666669999997</v>
      </c>
      <c r="R68" s="105">
        <v>1</v>
      </c>
      <c r="S68" s="110" t="s">
        <v>166</v>
      </c>
    </row>
    <row r="69" spans="1:19" x14ac:dyDescent="0.25">
      <c r="A69" s="78" t="s">
        <v>65</v>
      </c>
      <c r="B69" s="104">
        <v>1</v>
      </c>
      <c r="C69" s="104">
        <v>1</v>
      </c>
      <c r="D69" s="96">
        <v>0.94915254237288138</v>
      </c>
      <c r="E69" s="96">
        <v>0.60504201680672265</v>
      </c>
      <c r="F69" s="96">
        <v>0.94915254237288138</v>
      </c>
      <c r="G69" s="96">
        <v>0.52941176470588236</v>
      </c>
      <c r="H69" s="96">
        <v>0.95798319327731096</v>
      </c>
      <c r="I69" s="98">
        <v>0.56302521008403361</v>
      </c>
      <c r="J69" s="104">
        <v>0.95454545454545459</v>
      </c>
      <c r="K69" s="104">
        <v>0.90909090909090906</v>
      </c>
      <c r="L69" s="105">
        <v>0.86363636363636365</v>
      </c>
      <c r="M69" s="104">
        <v>3.0278884462151396E-2</v>
      </c>
      <c r="N69" s="104">
        <v>5.065569555155567E-2</v>
      </c>
      <c r="O69" s="104">
        <v>1</v>
      </c>
      <c r="P69" s="105">
        <v>1</v>
      </c>
      <c r="Q69" s="105">
        <v>1</v>
      </c>
      <c r="R69" s="105">
        <v>1</v>
      </c>
      <c r="S69" s="110" t="s">
        <v>166</v>
      </c>
    </row>
    <row r="70" spans="1:19" x14ac:dyDescent="0.25">
      <c r="A70" s="78" t="s">
        <v>66</v>
      </c>
      <c r="B70" s="104">
        <v>1</v>
      </c>
      <c r="C70" s="104">
        <v>0.99549549550000005</v>
      </c>
      <c r="D70" s="96">
        <v>0.689873417721519</v>
      </c>
      <c r="E70" s="96">
        <v>0.43113772455089822</v>
      </c>
      <c r="F70" s="96">
        <v>0.76875000000000004</v>
      </c>
      <c r="G70" s="96">
        <v>0.28143712574850299</v>
      </c>
      <c r="H70" s="96">
        <v>0.77575757575757576</v>
      </c>
      <c r="I70" s="98">
        <v>0.41317365269461076</v>
      </c>
      <c r="J70" s="104">
        <v>0.72222222222222221</v>
      </c>
      <c r="K70" s="104">
        <v>0.80555555555555558</v>
      </c>
      <c r="L70" s="105">
        <v>0.66666666666666663</v>
      </c>
      <c r="M70" s="104">
        <v>7.1645081289611464E-3</v>
      </c>
      <c r="N70" s="104">
        <v>1.9311064718162838E-2</v>
      </c>
      <c r="O70" s="104">
        <v>1</v>
      </c>
      <c r="P70" s="105">
        <v>1</v>
      </c>
      <c r="Q70" s="105">
        <v>1</v>
      </c>
      <c r="R70" s="105">
        <v>1</v>
      </c>
      <c r="S70" s="110" t="s">
        <v>166</v>
      </c>
    </row>
    <row r="71" spans="1:19" x14ac:dyDescent="0.25">
      <c r="A71" s="78" t="s">
        <v>67</v>
      </c>
      <c r="B71" s="104">
        <v>1</v>
      </c>
      <c r="C71" s="104">
        <v>0.97826086949999991</v>
      </c>
      <c r="D71" s="96">
        <v>0.81481481481481477</v>
      </c>
      <c r="E71" s="96">
        <v>0.53125</v>
      </c>
      <c r="F71" s="96">
        <v>0.75</v>
      </c>
      <c r="G71" s="96">
        <v>0.375</v>
      </c>
      <c r="H71" s="96">
        <v>0.67741935483870963</v>
      </c>
      <c r="I71" s="98">
        <v>0.46875</v>
      </c>
      <c r="J71" s="104">
        <v>1</v>
      </c>
      <c r="K71" s="104">
        <v>1</v>
      </c>
      <c r="L71" s="105">
        <v>0.8</v>
      </c>
      <c r="M71" s="104">
        <v>4.5454545454545452E-3</v>
      </c>
      <c r="N71" s="104">
        <v>3.2740213523131674E-2</v>
      </c>
      <c r="O71" s="104">
        <v>1</v>
      </c>
      <c r="P71" s="105">
        <v>1</v>
      </c>
      <c r="Q71" s="105">
        <v>1</v>
      </c>
      <c r="R71" s="105">
        <v>1</v>
      </c>
      <c r="S71" s="110" t="s">
        <v>166</v>
      </c>
    </row>
    <row r="72" spans="1:19" x14ac:dyDescent="0.25">
      <c r="A72" s="78" t="s">
        <v>68</v>
      </c>
      <c r="B72" s="104">
        <v>1</v>
      </c>
      <c r="C72" s="104">
        <v>1</v>
      </c>
      <c r="D72" s="96">
        <v>0.88888888888888884</v>
      </c>
      <c r="E72" s="96">
        <v>0.55555555555555558</v>
      </c>
      <c r="F72" s="96">
        <v>0.88888888888888884</v>
      </c>
      <c r="G72" s="96">
        <v>0.55555555555555558</v>
      </c>
      <c r="H72" s="96">
        <v>0.88888888888888884</v>
      </c>
      <c r="I72" s="98">
        <v>0.66666666666666663</v>
      </c>
      <c r="J72" s="104">
        <v>1</v>
      </c>
      <c r="K72" s="104">
        <v>1</v>
      </c>
      <c r="L72" s="105">
        <v>1</v>
      </c>
      <c r="M72" s="112" t="s">
        <v>166</v>
      </c>
      <c r="N72" s="104">
        <v>2.5454545454545455E-2</v>
      </c>
      <c r="O72" s="104">
        <v>1</v>
      </c>
      <c r="P72" s="105">
        <v>1</v>
      </c>
      <c r="Q72" s="105">
        <v>1</v>
      </c>
      <c r="R72" s="105">
        <v>1</v>
      </c>
      <c r="S72" s="110" t="s">
        <v>166</v>
      </c>
    </row>
    <row r="73" spans="1:19" x14ac:dyDescent="0.25">
      <c r="A73" s="78" t="s">
        <v>69</v>
      </c>
      <c r="B73" s="104">
        <v>1</v>
      </c>
      <c r="C73" s="104">
        <v>1</v>
      </c>
      <c r="D73" s="96">
        <v>0.5357142857142857</v>
      </c>
      <c r="E73" s="96">
        <v>0.37894736842105264</v>
      </c>
      <c r="F73" s="96">
        <v>0.43820224719101125</v>
      </c>
      <c r="G73" s="96">
        <v>0.28421052631578947</v>
      </c>
      <c r="H73" s="96">
        <v>0.46666666666666667</v>
      </c>
      <c r="I73" s="98">
        <v>0.31578947368421051</v>
      </c>
      <c r="J73" s="104">
        <v>0.875</v>
      </c>
      <c r="K73" s="104">
        <v>0.875</v>
      </c>
      <c r="L73" s="105">
        <v>0.875</v>
      </c>
      <c r="M73" s="104">
        <v>7.54242614707731E-3</v>
      </c>
      <c r="N73" s="104">
        <v>2.6081682167408006E-2</v>
      </c>
      <c r="O73" s="104">
        <v>0.94594594590000003</v>
      </c>
      <c r="P73" s="105">
        <v>1</v>
      </c>
      <c r="Q73" s="105">
        <v>1</v>
      </c>
      <c r="R73" s="105">
        <v>1</v>
      </c>
      <c r="S73" s="110" t="s">
        <v>166</v>
      </c>
    </row>
    <row r="74" spans="1:19" ht="15.75" thickBot="1" x14ac:dyDescent="0.3">
      <c r="A74" s="79" t="s">
        <v>70</v>
      </c>
      <c r="B74" s="107">
        <v>1</v>
      </c>
      <c r="C74" s="107">
        <v>1</v>
      </c>
      <c r="D74" s="97">
        <v>0.77777777777777779</v>
      </c>
      <c r="E74" s="97">
        <v>0.44047619047619047</v>
      </c>
      <c r="F74" s="97">
        <v>0.75</v>
      </c>
      <c r="G74" s="97">
        <v>0.42857142857142855</v>
      </c>
      <c r="H74" s="97">
        <v>0.71084337349397586</v>
      </c>
      <c r="I74" s="99">
        <v>0.36904761904761907</v>
      </c>
      <c r="J74" s="106">
        <v>1</v>
      </c>
      <c r="K74" s="106">
        <v>1</v>
      </c>
      <c r="L74" s="107">
        <v>1</v>
      </c>
      <c r="M74" s="106">
        <v>2.6509572901325478E-2</v>
      </c>
      <c r="N74" s="107">
        <v>5.2284503061705137E-2</v>
      </c>
      <c r="O74" s="107">
        <v>1</v>
      </c>
      <c r="P74" s="107">
        <v>1</v>
      </c>
      <c r="Q74" s="107">
        <v>1</v>
      </c>
      <c r="R74" s="107">
        <v>1</v>
      </c>
      <c r="S74" s="111" t="s">
        <v>166</v>
      </c>
    </row>
  </sheetData>
  <autoFilter ref="A1:S74" xr:uid="{00000000-0001-0000-0100-000000000000}"/>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4"/>
  <sheetViews>
    <sheetView zoomScale="80" zoomScaleNormal="80" workbookViewId="0"/>
  </sheetViews>
  <sheetFormatPr defaultColWidth="8.85546875" defaultRowHeight="15" x14ac:dyDescent="0.25"/>
  <cols>
    <col min="1" max="1" width="21.28515625" style="38" bestFit="1" customWidth="1"/>
    <col min="2" max="17" width="10.7109375" style="38" customWidth="1"/>
    <col min="18" max="18" width="8.85546875" style="38"/>
    <col min="19" max="19" width="10.42578125" style="38" customWidth="1"/>
    <col min="20" max="20" width="10.28515625" style="38" customWidth="1"/>
    <col min="21" max="21" width="16.42578125" style="38" bestFit="1" customWidth="1"/>
    <col min="22" max="24" width="17.5703125" style="38" bestFit="1" customWidth="1"/>
    <col min="25" max="33" width="16.42578125" style="38" bestFit="1" customWidth="1"/>
    <col min="34" max="16384" width="8.85546875" style="38"/>
  </cols>
  <sheetData>
    <row r="1" spans="1:26" ht="90" x14ac:dyDescent="0.25">
      <c r="A1" s="61" t="s">
        <v>144</v>
      </c>
      <c r="B1" s="62" t="s">
        <v>93</v>
      </c>
      <c r="C1" s="62" t="s">
        <v>94</v>
      </c>
      <c r="D1" s="62" t="s">
        <v>95</v>
      </c>
      <c r="E1" s="62" t="s">
        <v>96</v>
      </c>
      <c r="F1" s="62" t="s">
        <v>97</v>
      </c>
      <c r="G1" s="62" t="s">
        <v>98</v>
      </c>
      <c r="H1" s="62" t="s">
        <v>99</v>
      </c>
      <c r="I1" s="62" t="s">
        <v>100</v>
      </c>
      <c r="J1" s="62" t="s">
        <v>101</v>
      </c>
      <c r="K1" s="62" t="s">
        <v>102</v>
      </c>
      <c r="L1" s="62" t="s">
        <v>103</v>
      </c>
      <c r="M1" s="62" t="s">
        <v>104</v>
      </c>
      <c r="N1" s="62" t="s">
        <v>105</v>
      </c>
      <c r="O1" s="62" t="s">
        <v>106</v>
      </c>
      <c r="P1" s="62" t="s">
        <v>107</v>
      </c>
      <c r="Q1" s="63" t="s">
        <v>108</v>
      </c>
      <c r="R1" s="46"/>
      <c r="S1" s="46"/>
    </row>
    <row r="2" spans="1:26" ht="15.75" thickBot="1" x14ac:dyDescent="0.3">
      <c r="A2" s="64" t="s">
        <v>178</v>
      </c>
      <c r="B2" s="87">
        <v>2506</v>
      </c>
      <c r="C2" s="87">
        <v>229</v>
      </c>
      <c r="D2" s="87">
        <v>207</v>
      </c>
      <c r="E2" s="87">
        <v>950</v>
      </c>
      <c r="F2" s="87">
        <v>1038</v>
      </c>
      <c r="G2" s="87">
        <v>822</v>
      </c>
      <c r="H2" s="87">
        <v>91</v>
      </c>
      <c r="I2" s="87">
        <v>130</v>
      </c>
      <c r="J2" s="87">
        <v>10</v>
      </c>
      <c r="K2" s="87">
        <v>304</v>
      </c>
      <c r="L2" s="87">
        <v>140</v>
      </c>
      <c r="M2" s="87">
        <v>225</v>
      </c>
      <c r="N2" s="87">
        <v>0</v>
      </c>
      <c r="O2" s="87">
        <v>0</v>
      </c>
      <c r="P2" s="87">
        <v>5</v>
      </c>
      <c r="Q2" s="88">
        <f>SUM(B2:P2)</f>
        <v>6657</v>
      </c>
      <c r="R2" s="60"/>
      <c r="S2" s="46"/>
    </row>
    <row r="3" spans="1:26" x14ac:dyDescent="0.25">
      <c r="A3" s="65" t="s">
        <v>0</v>
      </c>
      <c r="B3" s="86">
        <v>3</v>
      </c>
      <c r="C3" s="86">
        <v>4</v>
      </c>
      <c r="D3" s="86">
        <v>0</v>
      </c>
      <c r="E3" s="86">
        <v>1</v>
      </c>
      <c r="F3" s="86">
        <v>3</v>
      </c>
      <c r="G3" s="86">
        <v>4</v>
      </c>
      <c r="H3" s="86">
        <v>0</v>
      </c>
      <c r="I3" s="86">
        <v>0</v>
      </c>
      <c r="J3" s="86">
        <v>0</v>
      </c>
      <c r="K3" s="86">
        <v>0</v>
      </c>
      <c r="L3" s="86">
        <v>1</v>
      </c>
      <c r="M3" s="86">
        <v>0</v>
      </c>
      <c r="N3" s="83">
        <v>0</v>
      </c>
      <c r="O3" s="83">
        <v>0</v>
      </c>
      <c r="P3" s="86">
        <v>0</v>
      </c>
      <c r="Q3" s="89">
        <f t="shared" ref="Q3:Q66" si="0">SUM(B3:P3)</f>
        <v>16</v>
      </c>
      <c r="S3" s="130" t="s">
        <v>165</v>
      </c>
      <c r="T3" s="131"/>
      <c r="U3" s="131"/>
      <c r="V3" s="131"/>
      <c r="W3" s="131"/>
      <c r="X3" s="131"/>
      <c r="Y3" s="131"/>
      <c r="Z3" s="132"/>
    </row>
    <row r="4" spans="1:26" x14ac:dyDescent="0.25">
      <c r="A4" s="65" t="s">
        <v>1</v>
      </c>
      <c r="B4" s="86">
        <v>4</v>
      </c>
      <c r="C4" s="86">
        <v>0</v>
      </c>
      <c r="D4" s="86">
        <v>1</v>
      </c>
      <c r="E4" s="86">
        <v>1</v>
      </c>
      <c r="F4" s="86">
        <v>2</v>
      </c>
      <c r="G4" s="86">
        <v>4</v>
      </c>
      <c r="H4" s="86">
        <v>0</v>
      </c>
      <c r="I4" s="86">
        <v>0</v>
      </c>
      <c r="J4" s="86">
        <v>0</v>
      </c>
      <c r="K4" s="86">
        <v>2</v>
      </c>
      <c r="L4" s="86">
        <v>0</v>
      </c>
      <c r="M4" s="86">
        <v>0</v>
      </c>
      <c r="N4" s="83">
        <v>0</v>
      </c>
      <c r="O4" s="83">
        <v>0</v>
      </c>
      <c r="P4" s="86">
        <v>0</v>
      </c>
      <c r="Q4" s="89">
        <f t="shared" si="0"/>
        <v>14</v>
      </c>
      <c r="S4" s="133"/>
      <c r="T4" s="134"/>
      <c r="U4" s="134"/>
      <c r="V4" s="134"/>
      <c r="W4" s="134"/>
      <c r="X4" s="134"/>
      <c r="Y4" s="134"/>
      <c r="Z4" s="135"/>
    </row>
    <row r="5" spans="1:26" x14ac:dyDescent="0.25">
      <c r="A5" s="65" t="s">
        <v>2</v>
      </c>
      <c r="B5" s="86">
        <v>19</v>
      </c>
      <c r="C5" s="86">
        <v>4</v>
      </c>
      <c r="D5" s="86">
        <v>6</v>
      </c>
      <c r="E5" s="86">
        <v>2</v>
      </c>
      <c r="F5" s="86">
        <v>10</v>
      </c>
      <c r="G5" s="86">
        <v>3</v>
      </c>
      <c r="H5" s="86">
        <v>0</v>
      </c>
      <c r="I5" s="86">
        <v>0</v>
      </c>
      <c r="J5" s="86">
        <v>0</v>
      </c>
      <c r="K5" s="86">
        <v>0</v>
      </c>
      <c r="L5" s="86">
        <v>3</v>
      </c>
      <c r="M5" s="86">
        <v>5</v>
      </c>
      <c r="N5" s="83">
        <v>0</v>
      </c>
      <c r="O5" s="83">
        <v>0</v>
      </c>
      <c r="P5" s="86">
        <v>0</v>
      </c>
      <c r="Q5" s="89">
        <f t="shared" si="0"/>
        <v>52</v>
      </c>
      <c r="S5" s="133"/>
      <c r="T5" s="134"/>
      <c r="U5" s="134"/>
      <c r="V5" s="134"/>
      <c r="W5" s="134"/>
      <c r="X5" s="134"/>
      <c r="Y5" s="134"/>
      <c r="Z5" s="135"/>
    </row>
    <row r="6" spans="1:26" x14ac:dyDescent="0.25">
      <c r="A6" s="65" t="s">
        <v>3</v>
      </c>
      <c r="B6" s="86">
        <v>1</v>
      </c>
      <c r="C6" s="86">
        <v>0</v>
      </c>
      <c r="D6" s="86">
        <v>2</v>
      </c>
      <c r="E6" s="86">
        <v>1</v>
      </c>
      <c r="F6" s="86">
        <v>0</v>
      </c>
      <c r="G6" s="86">
        <v>2</v>
      </c>
      <c r="H6" s="86">
        <v>0</v>
      </c>
      <c r="I6" s="86">
        <v>0</v>
      </c>
      <c r="J6" s="86">
        <v>0</v>
      </c>
      <c r="K6" s="86">
        <v>1</v>
      </c>
      <c r="L6" s="86">
        <v>0</v>
      </c>
      <c r="M6" s="86">
        <v>1</v>
      </c>
      <c r="N6" s="83">
        <v>0</v>
      </c>
      <c r="O6" s="83">
        <v>0</v>
      </c>
      <c r="P6" s="86">
        <v>0</v>
      </c>
      <c r="Q6" s="89">
        <f t="shared" si="0"/>
        <v>8</v>
      </c>
      <c r="S6" s="133"/>
      <c r="T6" s="134"/>
      <c r="U6" s="134"/>
      <c r="V6" s="134"/>
      <c r="W6" s="134"/>
      <c r="X6" s="134"/>
      <c r="Y6" s="134"/>
      <c r="Z6" s="135"/>
    </row>
    <row r="7" spans="1:26" x14ac:dyDescent="0.25">
      <c r="A7" s="65" t="s">
        <v>4</v>
      </c>
      <c r="B7" s="86">
        <v>97</v>
      </c>
      <c r="C7" s="86">
        <v>5</v>
      </c>
      <c r="D7" s="86">
        <v>15</v>
      </c>
      <c r="E7" s="86">
        <v>23</v>
      </c>
      <c r="F7" s="86">
        <v>37</v>
      </c>
      <c r="G7" s="86">
        <v>92</v>
      </c>
      <c r="H7" s="86">
        <v>6</v>
      </c>
      <c r="I7" s="86">
        <v>2</v>
      </c>
      <c r="J7" s="86">
        <v>1</v>
      </c>
      <c r="K7" s="86">
        <v>19</v>
      </c>
      <c r="L7" s="86">
        <v>6</v>
      </c>
      <c r="M7" s="86">
        <v>5</v>
      </c>
      <c r="N7" s="83">
        <v>0</v>
      </c>
      <c r="O7" s="83">
        <v>0</v>
      </c>
      <c r="P7" s="86">
        <v>0</v>
      </c>
      <c r="Q7" s="89">
        <f t="shared" si="0"/>
        <v>308</v>
      </c>
      <c r="S7" s="133"/>
      <c r="T7" s="134"/>
      <c r="U7" s="134"/>
      <c r="V7" s="134"/>
      <c r="W7" s="134"/>
      <c r="X7" s="134"/>
      <c r="Y7" s="134"/>
      <c r="Z7" s="135"/>
    </row>
    <row r="8" spans="1:26" x14ac:dyDescent="0.25">
      <c r="A8" s="65" t="s">
        <v>5</v>
      </c>
      <c r="B8" s="86">
        <v>3</v>
      </c>
      <c r="C8" s="86">
        <v>0</v>
      </c>
      <c r="D8" s="86">
        <v>0</v>
      </c>
      <c r="E8" s="86">
        <v>0</v>
      </c>
      <c r="F8" s="86">
        <v>1</v>
      </c>
      <c r="G8" s="86">
        <v>5</v>
      </c>
      <c r="H8" s="86">
        <v>0</v>
      </c>
      <c r="I8" s="86">
        <v>0</v>
      </c>
      <c r="J8" s="86">
        <v>0</v>
      </c>
      <c r="K8" s="86">
        <v>0</v>
      </c>
      <c r="L8" s="86">
        <v>1</v>
      </c>
      <c r="M8" s="86">
        <v>2</v>
      </c>
      <c r="N8" s="83">
        <v>0</v>
      </c>
      <c r="O8" s="83">
        <v>0</v>
      </c>
      <c r="P8" s="86">
        <v>0</v>
      </c>
      <c r="Q8" s="89">
        <f t="shared" si="0"/>
        <v>12</v>
      </c>
      <c r="S8" s="133"/>
      <c r="T8" s="134"/>
      <c r="U8" s="134"/>
      <c r="V8" s="134"/>
      <c r="W8" s="134"/>
      <c r="X8" s="134"/>
      <c r="Y8" s="134"/>
      <c r="Z8" s="135"/>
    </row>
    <row r="9" spans="1:26" x14ac:dyDescent="0.25">
      <c r="A9" s="65" t="s">
        <v>6</v>
      </c>
      <c r="B9" s="86">
        <v>7</v>
      </c>
      <c r="C9" s="86">
        <v>0</v>
      </c>
      <c r="D9" s="86">
        <v>0</v>
      </c>
      <c r="E9" s="86">
        <v>0</v>
      </c>
      <c r="F9" s="86">
        <v>2</v>
      </c>
      <c r="G9" s="86">
        <v>1</v>
      </c>
      <c r="H9" s="86">
        <v>0</v>
      </c>
      <c r="I9" s="86">
        <v>0</v>
      </c>
      <c r="J9" s="86">
        <v>0</v>
      </c>
      <c r="K9" s="86">
        <v>1</v>
      </c>
      <c r="L9" s="86">
        <v>0</v>
      </c>
      <c r="M9" s="86">
        <v>1</v>
      </c>
      <c r="N9" s="83">
        <v>0</v>
      </c>
      <c r="O9" s="83">
        <v>0</v>
      </c>
      <c r="P9" s="86">
        <v>0</v>
      </c>
      <c r="Q9" s="89">
        <f t="shared" si="0"/>
        <v>12</v>
      </c>
      <c r="S9" s="133"/>
      <c r="T9" s="134"/>
      <c r="U9" s="134"/>
      <c r="V9" s="134"/>
      <c r="W9" s="134"/>
      <c r="X9" s="134"/>
      <c r="Y9" s="134"/>
      <c r="Z9" s="135"/>
    </row>
    <row r="10" spans="1:26" x14ac:dyDescent="0.25">
      <c r="A10" s="65" t="s">
        <v>7</v>
      </c>
      <c r="B10" s="86">
        <v>19</v>
      </c>
      <c r="C10" s="86">
        <v>4</v>
      </c>
      <c r="D10" s="86">
        <v>0</v>
      </c>
      <c r="E10" s="86">
        <v>2</v>
      </c>
      <c r="F10" s="86">
        <v>7</v>
      </c>
      <c r="G10" s="86">
        <v>1</v>
      </c>
      <c r="H10" s="86">
        <v>1</v>
      </c>
      <c r="I10" s="86">
        <v>1</v>
      </c>
      <c r="J10" s="86">
        <v>0</v>
      </c>
      <c r="K10" s="86">
        <v>1</v>
      </c>
      <c r="L10" s="86">
        <v>0</v>
      </c>
      <c r="M10" s="86">
        <v>0</v>
      </c>
      <c r="N10" s="83">
        <v>0</v>
      </c>
      <c r="O10" s="83">
        <v>0</v>
      </c>
      <c r="P10" s="86">
        <v>0</v>
      </c>
      <c r="Q10" s="89">
        <f t="shared" si="0"/>
        <v>36</v>
      </c>
      <c r="S10" s="133"/>
      <c r="T10" s="134"/>
      <c r="U10" s="134"/>
      <c r="V10" s="134"/>
      <c r="W10" s="134"/>
      <c r="X10" s="134"/>
      <c r="Y10" s="134"/>
      <c r="Z10" s="135"/>
    </row>
    <row r="11" spans="1:26" x14ac:dyDescent="0.25">
      <c r="A11" s="65" t="s">
        <v>8</v>
      </c>
      <c r="B11" s="86">
        <v>40</v>
      </c>
      <c r="C11" s="86">
        <v>4</v>
      </c>
      <c r="D11" s="86">
        <v>1</v>
      </c>
      <c r="E11" s="86">
        <v>3</v>
      </c>
      <c r="F11" s="86">
        <v>16</v>
      </c>
      <c r="G11" s="86">
        <v>9</v>
      </c>
      <c r="H11" s="86">
        <v>1</v>
      </c>
      <c r="I11" s="86">
        <v>1</v>
      </c>
      <c r="J11" s="86">
        <v>0</v>
      </c>
      <c r="K11" s="86">
        <v>2</v>
      </c>
      <c r="L11" s="86">
        <v>1</v>
      </c>
      <c r="M11" s="86">
        <v>2</v>
      </c>
      <c r="N11" s="83">
        <v>0</v>
      </c>
      <c r="O11" s="83">
        <v>0</v>
      </c>
      <c r="P11" s="86">
        <v>0</v>
      </c>
      <c r="Q11" s="89">
        <f t="shared" si="0"/>
        <v>80</v>
      </c>
      <c r="S11" s="133"/>
      <c r="T11" s="134"/>
      <c r="U11" s="134"/>
      <c r="V11" s="134"/>
      <c r="W11" s="134"/>
      <c r="X11" s="134"/>
      <c r="Y11" s="134"/>
      <c r="Z11" s="135"/>
    </row>
    <row r="12" spans="1:26" x14ac:dyDescent="0.25">
      <c r="A12" s="65" t="s">
        <v>9</v>
      </c>
      <c r="B12" s="86">
        <v>10</v>
      </c>
      <c r="C12" s="86">
        <v>0</v>
      </c>
      <c r="D12" s="86">
        <v>1</v>
      </c>
      <c r="E12" s="86">
        <v>2</v>
      </c>
      <c r="F12" s="86">
        <v>5</v>
      </c>
      <c r="G12" s="86">
        <v>5</v>
      </c>
      <c r="H12" s="86">
        <v>1</v>
      </c>
      <c r="I12" s="86">
        <v>1</v>
      </c>
      <c r="J12" s="86">
        <v>0</v>
      </c>
      <c r="K12" s="86">
        <v>0</v>
      </c>
      <c r="L12" s="86">
        <v>2</v>
      </c>
      <c r="M12" s="86">
        <v>0</v>
      </c>
      <c r="N12" s="83">
        <v>0</v>
      </c>
      <c r="O12" s="83">
        <v>0</v>
      </c>
      <c r="P12" s="86">
        <v>0</v>
      </c>
      <c r="Q12" s="89">
        <f t="shared" si="0"/>
        <v>27</v>
      </c>
      <c r="S12" s="133"/>
      <c r="T12" s="134"/>
      <c r="U12" s="134"/>
      <c r="V12" s="134"/>
      <c r="W12" s="134"/>
      <c r="X12" s="134"/>
      <c r="Y12" s="134"/>
      <c r="Z12" s="135"/>
    </row>
    <row r="13" spans="1:26" x14ac:dyDescent="0.25">
      <c r="A13" s="65" t="s">
        <v>10</v>
      </c>
      <c r="B13" s="86">
        <v>35</v>
      </c>
      <c r="C13" s="86">
        <v>2</v>
      </c>
      <c r="D13" s="86">
        <v>2</v>
      </c>
      <c r="E13" s="86">
        <v>10</v>
      </c>
      <c r="F13" s="86">
        <v>3</v>
      </c>
      <c r="G13" s="86">
        <v>4</v>
      </c>
      <c r="H13" s="86">
        <v>0</v>
      </c>
      <c r="I13" s="86">
        <v>0</v>
      </c>
      <c r="J13" s="86">
        <v>0</v>
      </c>
      <c r="K13" s="86">
        <v>1</v>
      </c>
      <c r="L13" s="86">
        <v>1</v>
      </c>
      <c r="M13" s="86">
        <v>0</v>
      </c>
      <c r="N13" s="83">
        <v>0</v>
      </c>
      <c r="O13" s="83">
        <v>0</v>
      </c>
      <c r="P13" s="86">
        <v>0</v>
      </c>
      <c r="Q13" s="89">
        <f t="shared" si="0"/>
        <v>58</v>
      </c>
      <c r="S13" s="133"/>
      <c r="T13" s="134"/>
      <c r="U13" s="134"/>
      <c r="V13" s="134"/>
      <c r="W13" s="134"/>
      <c r="X13" s="134"/>
      <c r="Y13" s="134"/>
      <c r="Z13" s="135"/>
    </row>
    <row r="14" spans="1:26" x14ac:dyDescent="0.25">
      <c r="A14" s="65" t="s">
        <v>11</v>
      </c>
      <c r="B14" s="86">
        <v>10</v>
      </c>
      <c r="C14" s="86">
        <v>0</v>
      </c>
      <c r="D14" s="86">
        <v>1</v>
      </c>
      <c r="E14" s="86">
        <v>0</v>
      </c>
      <c r="F14" s="86">
        <v>4</v>
      </c>
      <c r="G14" s="86">
        <v>6</v>
      </c>
      <c r="H14" s="86">
        <v>0</v>
      </c>
      <c r="I14" s="86">
        <v>1</v>
      </c>
      <c r="J14" s="86">
        <v>0</v>
      </c>
      <c r="K14" s="86">
        <v>0</v>
      </c>
      <c r="L14" s="86">
        <v>3</v>
      </c>
      <c r="M14" s="86">
        <v>1</v>
      </c>
      <c r="N14" s="83">
        <v>0</v>
      </c>
      <c r="O14" s="83">
        <v>0</v>
      </c>
      <c r="P14" s="86">
        <v>0</v>
      </c>
      <c r="Q14" s="89">
        <f t="shared" si="0"/>
        <v>26</v>
      </c>
      <c r="S14" s="133"/>
      <c r="T14" s="134"/>
      <c r="U14" s="134"/>
      <c r="V14" s="134"/>
      <c r="W14" s="134"/>
      <c r="X14" s="134"/>
      <c r="Y14" s="134"/>
      <c r="Z14" s="135"/>
    </row>
    <row r="15" spans="1:26" x14ac:dyDescent="0.25">
      <c r="A15" s="65" t="s">
        <v>12</v>
      </c>
      <c r="B15" s="86">
        <v>208</v>
      </c>
      <c r="C15" s="86">
        <v>5</v>
      </c>
      <c r="D15" s="86">
        <v>17</v>
      </c>
      <c r="E15" s="86">
        <v>64</v>
      </c>
      <c r="F15" s="86">
        <v>90</v>
      </c>
      <c r="G15" s="86">
        <v>68</v>
      </c>
      <c r="H15" s="86">
        <v>5</v>
      </c>
      <c r="I15" s="86">
        <v>10</v>
      </c>
      <c r="J15" s="86">
        <v>1</v>
      </c>
      <c r="K15" s="86">
        <v>25</v>
      </c>
      <c r="L15" s="86">
        <v>24</v>
      </c>
      <c r="M15" s="86">
        <v>17</v>
      </c>
      <c r="N15" s="83">
        <v>0</v>
      </c>
      <c r="O15" s="83">
        <v>0</v>
      </c>
      <c r="P15" s="86">
        <v>0</v>
      </c>
      <c r="Q15" s="89">
        <f t="shared" si="0"/>
        <v>534</v>
      </c>
      <c r="S15" s="133"/>
      <c r="T15" s="134"/>
      <c r="U15" s="134"/>
      <c r="V15" s="134"/>
      <c r="W15" s="134"/>
      <c r="X15" s="134"/>
      <c r="Y15" s="134"/>
      <c r="Z15" s="135"/>
    </row>
    <row r="16" spans="1:26" x14ac:dyDescent="0.25">
      <c r="A16" s="65" t="s">
        <v>13</v>
      </c>
      <c r="B16" s="86">
        <v>35</v>
      </c>
      <c r="C16" s="86">
        <v>3</v>
      </c>
      <c r="D16" s="86">
        <v>0</v>
      </c>
      <c r="E16" s="86">
        <v>31</v>
      </c>
      <c r="F16" s="86">
        <v>30</v>
      </c>
      <c r="G16" s="86">
        <v>9</v>
      </c>
      <c r="H16" s="86">
        <v>1</v>
      </c>
      <c r="I16" s="86">
        <v>0</v>
      </c>
      <c r="J16" s="86">
        <v>0</v>
      </c>
      <c r="K16" s="86">
        <v>4</v>
      </c>
      <c r="L16" s="86">
        <v>8</v>
      </c>
      <c r="M16" s="86">
        <v>3</v>
      </c>
      <c r="N16" s="83">
        <v>0</v>
      </c>
      <c r="O16" s="83">
        <v>0</v>
      </c>
      <c r="P16" s="86">
        <v>0</v>
      </c>
      <c r="Q16" s="89">
        <f t="shared" si="0"/>
        <v>124</v>
      </c>
      <c r="S16" s="133"/>
      <c r="T16" s="134"/>
      <c r="U16" s="134"/>
      <c r="V16" s="134"/>
      <c r="W16" s="134"/>
      <c r="X16" s="134"/>
      <c r="Y16" s="134"/>
      <c r="Z16" s="135"/>
    </row>
    <row r="17" spans="1:33" x14ac:dyDescent="0.25">
      <c r="A17" s="65" t="s">
        <v>14</v>
      </c>
      <c r="B17" s="86">
        <v>0</v>
      </c>
      <c r="C17" s="86">
        <v>0</v>
      </c>
      <c r="D17" s="86">
        <v>0</v>
      </c>
      <c r="E17" s="86">
        <v>1</v>
      </c>
      <c r="F17" s="86">
        <v>0</v>
      </c>
      <c r="G17" s="86">
        <v>1</v>
      </c>
      <c r="H17" s="86">
        <v>0</v>
      </c>
      <c r="I17" s="86">
        <v>1</v>
      </c>
      <c r="J17" s="86">
        <v>0</v>
      </c>
      <c r="K17" s="86">
        <v>0</v>
      </c>
      <c r="L17" s="86">
        <v>0</v>
      </c>
      <c r="M17" s="86">
        <v>3</v>
      </c>
      <c r="N17" s="83">
        <v>0</v>
      </c>
      <c r="O17" s="83">
        <v>0</v>
      </c>
      <c r="P17" s="86">
        <v>0</v>
      </c>
      <c r="Q17" s="89">
        <f t="shared" si="0"/>
        <v>6</v>
      </c>
      <c r="S17" s="133"/>
      <c r="T17" s="134"/>
      <c r="U17" s="134"/>
      <c r="V17" s="134"/>
      <c r="W17" s="134"/>
      <c r="X17" s="134"/>
      <c r="Y17" s="134"/>
      <c r="Z17" s="135"/>
    </row>
    <row r="18" spans="1:33" x14ac:dyDescent="0.25">
      <c r="A18" s="65" t="s">
        <v>15</v>
      </c>
      <c r="B18" s="86">
        <v>18</v>
      </c>
      <c r="C18" s="86">
        <v>0</v>
      </c>
      <c r="D18" s="86">
        <v>5</v>
      </c>
      <c r="E18" s="86">
        <v>1</v>
      </c>
      <c r="F18" s="86">
        <v>3</v>
      </c>
      <c r="G18" s="86">
        <v>4</v>
      </c>
      <c r="H18" s="86">
        <v>0</v>
      </c>
      <c r="I18" s="86">
        <v>1</v>
      </c>
      <c r="J18" s="86">
        <v>0</v>
      </c>
      <c r="K18" s="86">
        <v>1</v>
      </c>
      <c r="L18" s="86">
        <v>0</v>
      </c>
      <c r="M18" s="86">
        <v>2</v>
      </c>
      <c r="N18" s="83">
        <v>0</v>
      </c>
      <c r="O18" s="83">
        <v>0</v>
      </c>
      <c r="P18" s="86">
        <v>0</v>
      </c>
      <c r="Q18" s="89">
        <f t="shared" si="0"/>
        <v>35</v>
      </c>
      <c r="S18" s="133"/>
      <c r="T18" s="134"/>
      <c r="U18" s="134"/>
      <c r="V18" s="134"/>
      <c r="W18" s="134"/>
      <c r="X18" s="134"/>
      <c r="Y18" s="134"/>
      <c r="Z18" s="135"/>
    </row>
    <row r="19" spans="1:33" x14ac:dyDescent="0.25">
      <c r="A19" s="65" t="s">
        <v>16</v>
      </c>
      <c r="B19" s="86">
        <v>28</v>
      </c>
      <c r="C19" s="86">
        <v>5</v>
      </c>
      <c r="D19" s="86">
        <v>0</v>
      </c>
      <c r="E19" s="86">
        <v>6</v>
      </c>
      <c r="F19" s="86">
        <v>12</v>
      </c>
      <c r="G19" s="86">
        <v>6</v>
      </c>
      <c r="H19" s="86">
        <v>2</v>
      </c>
      <c r="I19" s="86">
        <v>2</v>
      </c>
      <c r="J19" s="86">
        <v>0</v>
      </c>
      <c r="K19" s="86">
        <v>0</v>
      </c>
      <c r="L19" s="86">
        <v>2</v>
      </c>
      <c r="M19" s="86">
        <v>2</v>
      </c>
      <c r="N19" s="83">
        <v>0</v>
      </c>
      <c r="O19" s="83">
        <v>0</v>
      </c>
      <c r="P19" s="86">
        <v>0</v>
      </c>
      <c r="Q19" s="89">
        <f t="shared" si="0"/>
        <v>65</v>
      </c>
      <c r="S19" s="133"/>
      <c r="T19" s="134"/>
      <c r="U19" s="134"/>
      <c r="V19" s="134"/>
      <c r="W19" s="134"/>
      <c r="X19" s="134"/>
      <c r="Y19" s="134"/>
      <c r="Z19" s="135"/>
    </row>
    <row r="20" spans="1:33" x14ac:dyDescent="0.25">
      <c r="A20" s="65" t="s">
        <v>17</v>
      </c>
      <c r="B20" s="86">
        <v>28</v>
      </c>
      <c r="C20" s="86">
        <v>6</v>
      </c>
      <c r="D20" s="86">
        <v>0</v>
      </c>
      <c r="E20" s="86">
        <v>4</v>
      </c>
      <c r="F20" s="86">
        <v>22</v>
      </c>
      <c r="G20" s="86">
        <v>12</v>
      </c>
      <c r="H20" s="86">
        <v>1</v>
      </c>
      <c r="I20" s="86">
        <v>1</v>
      </c>
      <c r="J20" s="86">
        <v>0</v>
      </c>
      <c r="K20" s="86">
        <v>4</v>
      </c>
      <c r="L20" s="86">
        <v>0</v>
      </c>
      <c r="M20" s="86">
        <v>3</v>
      </c>
      <c r="N20" s="83">
        <v>0</v>
      </c>
      <c r="O20" s="83">
        <v>0</v>
      </c>
      <c r="P20" s="86">
        <v>0</v>
      </c>
      <c r="Q20" s="89">
        <f t="shared" si="0"/>
        <v>81</v>
      </c>
      <c r="S20" s="133"/>
      <c r="T20" s="134"/>
      <c r="U20" s="134"/>
      <c r="V20" s="134"/>
      <c r="W20" s="134"/>
      <c r="X20" s="134"/>
      <c r="Y20" s="134"/>
      <c r="Z20" s="135"/>
    </row>
    <row r="21" spans="1:33" x14ac:dyDescent="0.25">
      <c r="A21" s="65" t="s">
        <v>18</v>
      </c>
      <c r="B21" s="86">
        <v>1</v>
      </c>
      <c r="C21" s="86">
        <v>0</v>
      </c>
      <c r="D21" s="86">
        <v>0</v>
      </c>
      <c r="E21" s="86">
        <v>0</v>
      </c>
      <c r="F21" s="86">
        <v>1</v>
      </c>
      <c r="G21" s="86">
        <v>1</v>
      </c>
      <c r="H21" s="86">
        <v>0</v>
      </c>
      <c r="I21" s="86">
        <v>0</v>
      </c>
      <c r="J21" s="86">
        <v>0</v>
      </c>
      <c r="K21" s="86">
        <v>0</v>
      </c>
      <c r="L21" s="86">
        <v>0</v>
      </c>
      <c r="M21" s="86">
        <v>0</v>
      </c>
      <c r="N21" s="83">
        <v>0</v>
      </c>
      <c r="O21" s="83">
        <v>0</v>
      </c>
      <c r="P21" s="86">
        <v>0</v>
      </c>
      <c r="Q21" s="89">
        <f t="shared" si="0"/>
        <v>3</v>
      </c>
      <c r="S21" s="133"/>
      <c r="T21" s="134"/>
      <c r="U21" s="134"/>
      <c r="V21" s="134"/>
      <c r="W21" s="134"/>
      <c r="X21" s="134"/>
      <c r="Y21" s="134"/>
      <c r="Z21" s="135"/>
    </row>
    <row r="22" spans="1:33" x14ac:dyDescent="0.25">
      <c r="A22" s="65" t="s">
        <v>19</v>
      </c>
      <c r="B22" s="86">
        <v>87</v>
      </c>
      <c r="C22" s="86">
        <v>2</v>
      </c>
      <c r="D22" s="86">
        <v>4</v>
      </c>
      <c r="E22" s="86">
        <v>8</v>
      </c>
      <c r="F22" s="86">
        <v>18</v>
      </c>
      <c r="G22" s="86">
        <v>7</v>
      </c>
      <c r="H22" s="86">
        <v>4</v>
      </c>
      <c r="I22" s="86">
        <v>5</v>
      </c>
      <c r="J22" s="86">
        <v>0</v>
      </c>
      <c r="K22" s="86">
        <v>4</v>
      </c>
      <c r="L22" s="86">
        <v>1</v>
      </c>
      <c r="M22" s="86">
        <v>3</v>
      </c>
      <c r="N22" s="83">
        <v>0</v>
      </c>
      <c r="O22" s="83">
        <v>0</v>
      </c>
      <c r="P22" s="86">
        <v>0</v>
      </c>
      <c r="Q22" s="89">
        <f t="shared" si="0"/>
        <v>143</v>
      </c>
      <c r="S22" s="133"/>
      <c r="T22" s="134"/>
      <c r="U22" s="134"/>
      <c r="V22" s="134"/>
      <c r="W22" s="134"/>
      <c r="X22" s="134"/>
      <c r="Y22" s="134"/>
      <c r="Z22" s="135"/>
    </row>
    <row r="23" spans="1:33" x14ac:dyDescent="0.25">
      <c r="A23" s="65" t="s">
        <v>20</v>
      </c>
      <c r="B23" s="86">
        <v>1</v>
      </c>
      <c r="C23" s="86">
        <v>0</v>
      </c>
      <c r="D23" s="86">
        <v>0</v>
      </c>
      <c r="E23" s="86">
        <v>1</v>
      </c>
      <c r="F23" s="86">
        <v>1</v>
      </c>
      <c r="G23" s="86">
        <v>0</v>
      </c>
      <c r="H23" s="86">
        <v>0</v>
      </c>
      <c r="I23" s="86">
        <v>0</v>
      </c>
      <c r="J23" s="86">
        <v>0</v>
      </c>
      <c r="K23" s="86">
        <v>0</v>
      </c>
      <c r="L23" s="86">
        <v>2</v>
      </c>
      <c r="M23" s="86">
        <v>2</v>
      </c>
      <c r="N23" s="83">
        <v>0</v>
      </c>
      <c r="O23" s="83">
        <v>0</v>
      </c>
      <c r="P23" s="86">
        <v>0</v>
      </c>
      <c r="Q23" s="89">
        <f t="shared" si="0"/>
        <v>7</v>
      </c>
      <c r="S23" s="133"/>
      <c r="T23" s="134"/>
      <c r="U23" s="134"/>
      <c r="V23" s="134"/>
      <c r="W23" s="134"/>
      <c r="X23" s="134"/>
      <c r="Y23" s="134"/>
      <c r="Z23" s="135"/>
    </row>
    <row r="24" spans="1:33" x14ac:dyDescent="0.25">
      <c r="A24" s="65" t="s">
        <v>21</v>
      </c>
      <c r="B24" s="86">
        <v>23</v>
      </c>
      <c r="C24" s="86">
        <v>2</v>
      </c>
      <c r="D24" s="86">
        <v>1</v>
      </c>
      <c r="E24" s="86">
        <v>3</v>
      </c>
      <c r="F24" s="86">
        <v>5</v>
      </c>
      <c r="G24" s="86">
        <v>3</v>
      </c>
      <c r="H24" s="86">
        <v>0</v>
      </c>
      <c r="I24" s="86">
        <v>1</v>
      </c>
      <c r="J24" s="86">
        <v>0</v>
      </c>
      <c r="K24" s="86">
        <v>0</v>
      </c>
      <c r="L24" s="86">
        <v>0</v>
      </c>
      <c r="M24" s="86">
        <v>0</v>
      </c>
      <c r="N24" s="83">
        <v>0</v>
      </c>
      <c r="O24" s="83">
        <v>0</v>
      </c>
      <c r="P24" s="86">
        <v>0</v>
      </c>
      <c r="Q24" s="89">
        <f t="shared" si="0"/>
        <v>38</v>
      </c>
      <c r="S24" s="133"/>
      <c r="T24" s="134"/>
      <c r="U24" s="134"/>
      <c r="V24" s="134"/>
      <c r="W24" s="134"/>
      <c r="X24" s="134"/>
      <c r="Y24" s="134"/>
      <c r="Z24" s="135"/>
    </row>
    <row r="25" spans="1:33" x14ac:dyDescent="0.25">
      <c r="A25" s="65" t="s">
        <v>22</v>
      </c>
      <c r="B25" s="86">
        <v>15</v>
      </c>
      <c r="C25" s="86">
        <v>0</v>
      </c>
      <c r="D25" s="86">
        <v>2</v>
      </c>
      <c r="E25" s="86">
        <v>15</v>
      </c>
      <c r="F25" s="86">
        <v>13</v>
      </c>
      <c r="G25" s="86">
        <v>4</v>
      </c>
      <c r="H25" s="86">
        <v>0</v>
      </c>
      <c r="I25" s="86">
        <v>6</v>
      </c>
      <c r="J25" s="86">
        <v>0</v>
      </c>
      <c r="K25" s="86">
        <v>1</v>
      </c>
      <c r="L25" s="86">
        <v>3</v>
      </c>
      <c r="M25" s="86">
        <v>3</v>
      </c>
      <c r="N25" s="83">
        <v>0</v>
      </c>
      <c r="O25" s="83">
        <v>0</v>
      </c>
      <c r="P25" s="86">
        <v>0</v>
      </c>
      <c r="Q25" s="89">
        <f t="shared" si="0"/>
        <v>62</v>
      </c>
      <c r="S25" s="133"/>
      <c r="T25" s="134"/>
      <c r="U25" s="134"/>
      <c r="V25" s="134"/>
      <c r="W25" s="134"/>
      <c r="X25" s="134"/>
      <c r="Y25" s="134"/>
      <c r="Z25" s="135"/>
    </row>
    <row r="26" spans="1:33" x14ac:dyDescent="0.25">
      <c r="A26" s="65" t="s">
        <v>23</v>
      </c>
      <c r="B26" s="86">
        <v>6</v>
      </c>
      <c r="C26" s="86">
        <v>0</v>
      </c>
      <c r="D26" s="86">
        <v>0</v>
      </c>
      <c r="E26" s="86">
        <v>1</v>
      </c>
      <c r="F26" s="86">
        <v>3</v>
      </c>
      <c r="G26" s="86">
        <v>0</v>
      </c>
      <c r="H26" s="86">
        <v>0</v>
      </c>
      <c r="I26" s="86">
        <v>0</v>
      </c>
      <c r="J26" s="86">
        <v>0</v>
      </c>
      <c r="K26" s="86">
        <v>0</v>
      </c>
      <c r="L26" s="86">
        <v>2</v>
      </c>
      <c r="M26" s="86">
        <v>0</v>
      </c>
      <c r="N26" s="83">
        <v>0</v>
      </c>
      <c r="O26" s="83">
        <v>0</v>
      </c>
      <c r="P26" s="86">
        <v>0</v>
      </c>
      <c r="Q26" s="89">
        <f t="shared" si="0"/>
        <v>12</v>
      </c>
      <c r="S26" s="133"/>
      <c r="T26" s="134"/>
      <c r="U26" s="134"/>
      <c r="V26" s="134"/>
      <c r="W26" s="134"/>
      <c r="X26" s="134"/>
      <c r="Y26" s="134"/>
      <c r="Z26" s="135"/>
    </row>
    <row r="27" spans="1:33" ht="15.75" thickBot="1" x14ac:dyDescent="0.3">
      <c r="A27" s="65" t="s">
        <v>24</v>
      </c>
      <c r="B27" s="86">
        <v>18</v>
      </c>
      <c r="C27" s="86">
        <v>3</v>
      </c>
      <c r="D27" s="86">
        <v>0</v>
      </c>
      <c r="E27" s="86">
        <v>5</v>
      </c>
      <c r="F27" s="86">
        <v>4</v>
      </c>
      <c r="G27" s="86">
        <v>2</v>
      </c>
      <c r="H27" s="86">
        <v>0</v>
      </c>
      <c r="I27" s="86">
        <v>1</v>
      </c>
      <c r="J27" s="86">
        <v>0</v>
      </c>
      <c r="K27" s="86">
        <v>1</v>
      </c>
      <c r="L27" s="86">
        <v>0</v>
      </c>
      <c r="M27" s="86">
        <v>0</v>
      </c>
      <c r="N27" s="83">
        <v>0</v>
      </c>
      <c r="O27" s="83">
        <v>0</v>
      </c>
      <c r="P27" s="86">
        <v>0</v>
      </c>
      <c r="Q27" s="89">
        <f t="shared" si="0"/>
        <v>34</v>
      </c>
      <c r="S27" s="136"/>
      <c r="T27" s="137"/>
      <c r="U27" s="137"/>
      <c r="V27" s="137"/>
      <c r="W27" s="137"/>
      <c r="X27" s="137"/>
      <c r="Y27" s="137"/>
      <c r="Z27" s="138"/>
    </row>
    <row r="28" spans="1:33" x14ac:dyDescent="0.25">
      <c r="A28" s="65" t="s">
        <v>25</v>
      </c>
      <c r="B28" s="86">
        <v>0</v>
      </c>
      <c r="C28" s="86">
        <v>0</v>
      </c>
      <c r="D28" s="86">
        <v>2</v>
      </c>
      <c r="E28" s="86">
        <v>0</v>
      </c>
      <c r="F28" s="86">
        <v>1</v>
      </c>
      <c r="G28" s="86">
        <v>1</v>
      </c>
      <c r="H28" s="86">
        <v>0</v>
      </c>
      <c r="I28" s="86">
        <v>0</v>
      </c>
      <c r="J28" s="86">
        <v>0</v>
      </c>
      <c r="K28" s="86">
        <v>0</v>
      </c>
      <c r="L28" s="86">
        <v>0</v>
      </c>
      <c r="M28" s="86">
        <v>1</v>
      </c>
      <c r="N28" s="83">
        <v>0</v>
      </c>
      <c r="O28" s="83">
        <v>0</v>
      </c>
      <c r="P28" s="86">
        <v>0</v>
      </c>
      <c r="Q28" s="89">
        <f t="shared" si="0"/>
        <v>5</v>
      </c>
    </row>
    <row r="29" spans="1:33" x14ac:dyDescent="0.25">
      <c r="A29" s="65" t="s">
        <v>26</v>
      </c>
      <c r="B29" s="86">
        <v>15</v>
      </c>
      <c r="C29" s="86">
        <v>1</v>
      </c>
      <c r="D29" s="86">
        <v>1</v>
      </c>
      <c r="E29" s="86">
        <v>1</v>
      </c>
      <c r="F29" s="86">
        <v>3</v>
      </c>
      <c r="G29" s="86">
        <v>4</v>
      </c>
      <c r="H29" s="86">
        <v>2</v>
      </c>
      <c r="I29" s="86">
        <v>0</v>
      </c>
      <c r="J29" s="86">
        <v>0</v>
      </c>
      <c r="K29" s="86">
        <v>0</v>
      </c>
      <c r="L29" s="86">
        <v>1</v>
      </c>
      <c r="M29" s="86">
        <v>1</v>
      </c>
      <c r="N29" s="83">
        <v>0</v>
      </c>
      <c r="O29" s="83">
        <v>0</v>
      </c>
      <c r="P29" s="86">
        <v>0</v>
      </c>
      <c r="Q29" s="89">
        <f t="shared" si="0"/>
        <v>29</v>
      </c>
    </row>
    <row r="30" spans="1:33" x14ac:dyDescent="0.25">
      <c r="A30" s="65" t="s">
        <v>27</v>
      </c>
      <c r="B30" s="86">
        <v>65</v>
      </c>
      <c r="C30" s="86">
        <v>6</v>
      </c>
      <c r="D30" s="86">
        <v>2</v>
      </c>
      <c r="E30" s="86">
        <v>17</v>
      </c>
      <c r="F30" s="86">
        <v>24</v>
      </c>
      <c r="G30" s="86">
        <v>7</v>
      </c>
      <c r="H30" s="86">
        <v>1</v>
      </c>
      <c r="I30" s="86">
        <v>2</v>
      </c>
      <c r="J30" s="86">
        <v>0</v>
      </c>
      <c r="K30" s="86">
        <v>2</v>
      </c>
      <c r="L30" s="86">
        <v>3</v>
      </c>
      <c r="M30" s="86">
        <v>1</v>
      </c>
      <c r="N30" s="83">
        <v>0</v>
      </c>
      <c r="O30" s="83">
        <v>0</v>
      </c>
      <c r="P30" s="86">
        <v>0</v>
      </c>
      <c r="Q30" s="89">
        <f t="shared" si="0"/>
        <v>130</v>
      </c>
      <c r="S30" s="39"/>
      <c r="T30" s="39"/>
      <c r="U30" s="39"/>
      <c r="V30" s="39"/>
      <c r="W30" s="39"/>
      <c r="X30" s="39"/>
      <c r="Y30" s="39"/>
      <c r="Z30" s="39"/>
      <c r="AA30" s="39"/>
      <c r="AB30" s="39"/>
      <c r="AC30" s="39"/>
      <c r="AD30" s="39"/>
      <c r="AE30" s="39"/>
      <c r="AF30" s="39"/>
      <c r="AG30" s="39"/>
    </row>
    <row r="31" spans="1:33" x14ac:dyDescent="0.25">
      <c r="A31" s="65" t="s">
        <v>28</v>
      </c>
      <c r="B31" s="86">
        <v>11</v>
      </c>
      <c r="C31" s="86">
        <v>0</v>
      </c>
      <c r="D31" s="86">
        <v>0</v>
      </c>
      <c r="E31" s="86">
        <v>1</v>
      </c>
      <c r="F31" s="86">
        <v>3</v>
      </c>
      <c r="G31" s="86">
        <v>5</v>
      </c>
      <c r="H31" s="86">
        <v>1</v>
      </c>
      <c r="I31" s="86">
        <v>0</v>
      </c>
      <c r="J31" s="86">
        <v>0</v>
      </c>
      <c r="K31" s="86">
        <v>0</v>
      </c>
      <c r="L31" s="86">
        <v>0</v>
      </c>
      <c r="M31" s="86">
        <v>4</v>
      </c>
      <c r="N31" s="83">
        <v>0</v>
      </c>
      <c r="O31" s="83">
        <v>0</v>
      </c>
      <c r="P31" s="86">
        <v>0</v>
      </c>
      <c r="Q31" s="89">
        <f t="shared" si="0"/>
        <v>25</v>
      </c>
      <c r="S31" s="39"/>
      <c r="T31" s="40"/>
    </row>
    <row r="32" spans="1:33" x14ac:dyDescent="0.25">
      <c r="A32" s="65" t="s">
        <v>29</v>
      </c>
      <c r="B32" s="86">
        <v>77</v>
      </c>
      <c r="C32" s="86">
        <v>10</v>
      </c>
      <c r="D32" s="86">
        <v>0</v>
      </c>
      <c r="E32" s="86">
        <v>11</v>
      </c>
      <c r="F32" s="86">
        <v>34</v>
      </c>
      <c r="G32" s="86">
        <v>18</v>
      </c>
      <c r="H32" s="86">
        <v>3</v>
      </c>
      <c r="I32" s="86">
        <v>5</v>
      </c>
      <c r="J32" s="86">
        <v>0</v>
      </c>
      <c r="K32" s="86">
        <v>12</v>
      </c>
      <c r="L32" s="86">
        <v>3</v>
      </c>
      <c r="M32" s="86">
        <v>1</v>
      </c>
      <c r="N32" s="83">
        <v>0</v>
      </c>
      <c r="O32" s="83">
        <v>0</v>
      </c>
      <c r="P32" s="86">
        <v>0</v>
      </c>
      <c r="Q32" s="89">
        <f t="shared" si="0"/>
        <v>174</v>
      </c>
      <c r="T32" s="40"/>
    </row>
    <row r="33" spans="1:33" x14ac:dyDescent="0.25">
      <c r="A33" s="65" t="s">
        <v>30</v>
      </c>
      <c r="B33" s="86">
        <v>18</v>
      </c>
      <c r="C33" s="86">
        <v>2</v>
      </c>
      <c r="D33" s="86">
        <v>0</v>
      </c>
      <c r="E33" s="86">
        <v>4</v>
      </c>
      <c r="F33" s="86">
        <v>4</v>
      </c>
      <c r="G33" s="86">
        <v>5</v>
      </c>
      <c r="H33" s="86">
        <v>0</v>
      </c>
      <c r="I33" s="86">
        <v>1</v>
      </c>
      <c r="J33" s="86">
        <v>0</v>
      </c>
      <c r="K33" s="86">
        <v>0</v>
      </c>
      <c r="L33" s="86">
        <v>0</v>
      </c>
      <c r="M33" s="86">
        <v>0</v>
      </c>
      <c r="N33" s="83">
        <v>0</v>
      </c>
      <c r="O33" s="83">
        <v>0</v>
      </c>
      <c r="P33" s="86">
        <v>0</v>
      </c>
      <c r="Q33" s="89">
        <f t="shared" si="0"/>
        <v>34</v>
      </c>
      <c r="S33" s="39"/>
      <c r="T33" s="41"/>
      <c r="U33" s="39"/>
      <c r="V33" s="39"/>
      <c r="W33" s="39"/>
      <c r="X33" s="39"/>
      <c r="Y33" s="39"/>
      <c r="Z33" s="39"/>
      <c r="AA33" s="39"/>
      <c r="AB33" s="39"/>
      <c r="AC33" s="39"/>
      <c r="AD33" s="39"/>
      <c r="AE33" s="39"/>
      <c r="AF33" s="39"/>
      <c r="AG33" s="39"/>
    </row>
    <row r="34" spans="1:33" ht="15.75" thickBot="1" x14ac:dyDescent="0.3">
      <c r="A34" s="65" t="s">
        <v>31</v>
      </c>
      <c r="B34" s="86">
        <v>38</v>
      </c>
      <c r="C34" s="86">
        <v>1</v>
      </c>
      <c r="D34" s="86">
        <v>5</v>
      </c>
      <c r="E34" s="86">
        <v>21</v>
      </c>
      <c r="F34" s="86">
        <v>7</v>
      </c>
      <c r="G34" s="86">
        <v>42</v>
      </c>
      <c r="H34" s="86">
        <v>4</v>
      </c>
      <c r="I34" s="86">
        <v>3</v>
      </c>
      <c r="J34" s="86">
        <v>0</v>
      </c>
      <c r="K34" s="86">
        <v>13</v>
      </c>
      <c r="L34" s="86">
        <v>0</v>
      </c>
      <c r="M34" s="86">
        <v>4</v>
      </c>
      <c r="N34" s="83">
        <v>0</v>
      </c>
      <c r="O34" s="83">
        <v>0</v>
      </c>
      <c r="P34" s="86">
        <v>0</v>
      </c>
      <c r="Q34" s="89">
        <f t="shared" si="0"/>
        <v>138</v>
      </c>
      <c r="T34" s="40"/>
    </row>
    <row r="35" spans="1:33" ht="15.75" thickBot="1" x14ac:dyDescent="0.3">
      <c r="A35" s="65" t="s">
        <v>32</v>
      </c>
      <c r="B35" s="86">
        <v>9</v>
      </c>
      <c r="C35" s="86">
        <v>0</v>
      </c>
      <c r="D35" s="86">
        <v>1</v>
      </c>
      <c r="E35" s="86">
        <v>1</v>
      </c>
      <c r="F35" s="86">
        <v>7</v>
      </c>
      <c r="G35" s="86">
        <v>4</v>
      </c>
      <c r="H35" s="86">
        <v>0</v>
      </c>
      <c r="I35" s="86">
        <v>0</v>
      </c>
      <c r="J35" s="86">
        <v>0</v>
      </c>
      <c r="K35" s="86">
        <v>0</v>
      </c>
      <c r="L35" s="86">
        <v>0</v>
      </c>
      <c r="M35" s="86">
        <v>0</v>
      </c>
      <c r="N35" s="83">
        <v>0</v>
      </c>
      <c r="O35" s="83">
        <v>0</v>
      </c>
      <c r="P35" s="86">
        <v>0</v>
      </c>
      <c r="Q35" s="89">
        <f t="shared" si="0"/>
        <v>22</v>
      </c>
      <c r="S35" s="139" t="s">
        <v>111</v>
      </c>
      <c r="T35" s="140"/>
    </row>
    <row r="36" spans="1:33" x14ac:dyDescent="0.25">
      <c r="A36" s="65" t="s">
        <v>33</v>
      </c>
      <c r="B36" s="86">
        <v>1</v>
      </c>
      <c r="C36" s="86">
        <v>0</v>
      </c>
      <c r="D36" s="86">
        <v>3</v>
      </c>
      <c r="E36" s="86">
        <v>5</v>
      </c>
      <c r="F36" s="86">
        <v>0</v>
      </c>
      <c r="G36" s="86">
        <v>5</v>
      </c>
      <c r="H36" s="86">
        <v>1</v>
      </c>
      <c r="I36" s="86">
        <v>0</v>
      </c>
      <c r="J36" s="86">
        <v>0</v>
      </c>
      <c r="K36" s="86">
        <v>0</v>
      </c>
      <c r="L36" s="86">
        <v>0</v>
      </c>
      <c r="M36" s="86">
        <v>1</v>
      </c>
      <c r="N36" s="83">
        <v>0</v>
      </c>
      <c r="O36" s="83">
        <v>0</v>
      </c>
      <c r="P36" s="86">
        <v>0</v>
      </c>
      <c r="Q36" s="89">
        <f t="shared" si="0"/>
        <v>16</v>
      </c>
      <c r="S36" s="42" t="s">
        <v>128</v>
      </c>
      <c r="T36" s="80">
        <v>0.37644584647739221</v>
      </c>
    </row>
    <row r="37" spans="1:33" x14ac:dyDescent="0.25">
      <c r="A37" s="65" t="s">
        <v>34</v>
      </c>
      <c r="B37" s="86">
        <v>11</v>
      </c>
      <c r="C37" s="86">
        <v>1</v>
      </c>
      <c r="D37" s="86">
        <v>0</v>
      </c>
      <c r="E37" s="86">
        <v>1</v>
      </c>
      <c r="F37" s="86">
        <v>2</v>
      </c>
      <c r="G37" s="86">
        <v>2</v>
      </c>
      <c r="H37" s="86">
        <v>1</v>
      </c>
      <c r="I37" s="86">
        <v>0</v>
      </c>
      <c r="J37" s="86">
        <v>0</v>
      </c>
      <c r="K37" s="86">
        <v>0</v>
      </c>
      <c r="L37" s="86">
        <v>0</v>
      </c>
      <c r="M37" s="86">
        <v>0</v>
      </c>
      <c r="N37" s="83">
        <v>0</v>
      </c>
      <c r="O37" s="83">
        <v>0</v>
      </c>
      <c r="P37" s="86">
        <v>0</v>
      </c>
      <c r="Q37" s="89">
        <f t="shared" si="0"/>
        <v>18</v>
      </c>
      <c r="S37" s="43" t="s">
        <v>129</v>
      </c>
      <c r="T37" s="81">
        <v>3.4399879825747333E-2</v>
      </c>
    </row>
    <row r="38" spans="1:33" x14ac:dyDescent="0.25">
      <c r="A38" s="65" t="s">
        <v>35</v>
      </c>
      <c r="B38" s="86">
        <v>36</v>
      </c>
      <c r="C38" s="86">
        <v>4</v>
      </c>
      <c r="D38" s="86">
        <v>11</v>
      </c>
      <c r="E38" s="86">
        <v>16</v>
      </c>
      <c r="F38" s="86">
        <v>19</v>
      </c>
      <c r="G38" s="86">
        <v>22</v>
      </c>
      <c r="H38" s="86">
        <v>0</v>
      </c>
      <c r="I38" s="86">
        <v>4</v>
      </c>
      <c r="J38" s="86">
        <v>0</v>
      </c>
      <c r="K38" s="86">
        <v>3</v>
      </c>
      <c r="L38" s="86">
        <v>1</v>
      </c>
      <c r="M38" s="86">
        <v>5</v>
      </c>
      <c r="N38" s="83">
        <v>0</v>
      </c>
      <c r="O38" s="83">
        <v>0</v>
      </c>
      <c r="P38" s="86">
        <v>0</v>
      </c>
      <c r="Q38" s="89">
        <f t="shared" si="0"/>
        <v>121</v>
      </c>
      <c r="S38" s="43" t="s">
        <v>130</v>
      </c>
      <c r="T38" s="81">
        <v>3.1095087877422264E-2</v>
      </c>
    </row>
    <row r="39" spans="1:33" x14ac:dyDescent="0.25">
      <c r="A39" s="65" t="s">
        <v>36</v>
      </c>
      <c r="B39" s="86">
        <v>51</v>
      </c>
      <c r="C39" s="86">
        <v>1</v>
      </c>
      <c r="D39" s="86">
        <v>4</v>
      </c>
      <c r="E39" s="86">
        <v>11</v>
      </c>
      <c r="F39" s="86">
        <v>27</v>
      </c>
      <c r="G39" s="86">
        <v>20</v>
      </c>
      <c r="H39" s="86">
        <v>1</v>
      </c>
      <c r="I39" s="86">
        <v>2</v>
      </c>
      <c r="J39" s="86">
        <v>0</v>
      </c>
      <c r="K39" s="86">
        <v>3</v>
      </c>
      <c r="L39" s="86">
        <v>2</v>
      </c>
      <c r="M39" s="86">
        <v>3</v>
      </c>
      <c r="N39" s="83">
        <v>0</v>
      </c>
      <c r="O39" s="83">
        <v>0</v>
      </c>
      <c r="P39" s="86">
        <v>0</v>
      </c>
      <c r="Q39" s="89">
        <f t="shared" si="0"/>
        <v>125</v>
      </c>
      <c r="S39" s="43" t="s">
        <v>131</v>
      </c>
      <c r="T39" s="81">
        <v>0.14270692504130991</v>
      </c>
    </row>
    <row r="40" spans="1:33" x14ac:dyDescent="0.25">
      <c r="A40" s="65" t="s">
        <v>37</v>
      </c>
      <c r="B40" s="86">
        <v>22</v>
      </c>
      <c r="C40" s="86">
        <v>2</v>
      </c>
      <c r="D40" s="86">
        <v>7</v>
      </c>
      <c r="E40" s="86">
        <v>2</v>
      </c>
      <c r="F40" s="86">
        <v>16</v>
      </c>
      <c r="G40" s="86">
        <v>3</v>
      </c>
      <c r="H40" s="86">
        <v>3</v>
      </c>
      <c r="I40" s="86">
        <v>5</v>
      </c>
      <c r="J40" s="86">
        <v>1</v>
      </c>
      <c r="K40" s="86">
        <v>2</v>
      </c>
      <c r="L40" s="86">
        <v>0</v>
      </c>
      <c r="M40" s="86">
        <v>3</v>
      </c>
      <c r="N40" s="83">
        <v>0</v>
      </c>
      <c r="O40" s="83">
        <v>0</v>
      </c>
      <c r="P40" s="86">
        <v>0</v>
      </c>
      <c r="Q40" s="89">
        <f t="shared" si="0"/>
        <v>66</v>
      </c>
      <c r="S40" s="43" t="s">
        <v>132</v>
      </c>
      <c r="T40" s="81">
        <v>0.15592609283461017</v>
      </c>
    </row>
    <row r="41" spans="1:33" x14ac:dyDescent="0.25">
      <c r="A41" s="65" t="s">
        <v>38</v>
      </c>
      <c r="B41" s="86">
        <v>5</v>
      </c>
      <c r="C41" s="86">
        <v>0</v>
      </c>
      <c r="D41" s="86">
        <v>1</v>
      </c>
      <c r="E41" s="86">
        <v>0</v>
      </c>
      <c r="F41" s="86">
        <v>1</v>
      </c>
      <c r="G41" s="86">
        <v>0</v>
      </c>
      <c r="H41" s="86">
        <v>0</v>
      </c>
      <c r="I41" s="86">
        <v>0</v>
      </c>
      <c r="J41" s="86">
        <v>0</v>
      </c>
      <c r="K41" s="86">
        <v>1</v>
      </c>
      <c r="L41" s="86">
        <v>1</v>
      </c>
      <c r="M41" s="86">
        <v>0</v>
      </c>
      <c r="N41" s="83">
        <v>0</v>
      </c>
      <c r="O41" s="83">
        <v>0</v>
      </c>
      <c r="P41" s="86">
        <v>0</v>
      </c>
      <c r="Q41" s="89">
        <f t="shared" si="0"/>
        <v>9</v>
      </c>
      <c r="S41" s="43" t="s">
        <v>133</v>
      </c>
      <c r="T41" s="81">
        <v>0.12347904461469131</v>
      </c>
    </row>
    <row r="42" spans="1:33" x14ac:dyDescent="0.25">
      <c r="A42" s="65" t="s">
        <v>71</v>
      </c>
      <c r="B42" s="86">
        <v>6</v>
      </c>
      <c r="C42" s="86">
        <v>0</v>
      </c>
      <c r="D42" s="86">
        <v>3</v>
      </c>
      <c r="E42" s="86">
        <v>2</v>
      </c>
      <c r="F42" s="86">
        <v>3</v>
      </c>
      <c r="G42" s="86">
        <v>1</v>
      </c>
      <c r="H42" s="86">
        <v>0</v>
      </c>
      <c r="I42" s="86">
        <v>0</v>
      </c>
      <c r="J42" s="86">
        <v>0</v>
      </c>
      <c r="K42" s="86">
        <v>1</v>
      </c>
      <c r="L42" s="86">
        <v>0</v>
      </c>
      <c r="M42" s="86">
        <v>1</v>
      </c>
      <c r="N42" s="83">
        <v>0</v>
      </c>
      <c r="O42" s="83">
        <v>0</v>
      </c>
      <c r="P42" s="86">
        <v>0</v>
      </c>
      <c r="Q42" s="89">
        <f t="shared" si="0"/>
        <v>17</v>
      </c>
      <c r="S42" s="43" t="s">
        <v>134</v>
      </c>
      <c r="T42" s="81">
        <v>1.3669821240799159E-2</v>
      </c>
    </row>
    <row r="43" spans="1:33" x14ac:dyDescent="0.25">
      <c r="A43" s="65" t="s">
        <v>39</v>
      </c>
      <c r="B43" s="86">
        <v>397</v>
      </c>
      <c r="C43" s="86">
        <v>39</v>
      </c>
      <c r="D43" s="86">
        <v>24</v>
      </c>
      <c r="E43" s="86">
        <v>403</v>
      </c>
      <c r="F43" s="86">
        <v>166</v>
      </c>
      <c r="G43" s="86">
        <v>123</v>
      </c>
      <c r="H43" s="86">
        <v>7</v>
      </c>
      <c r="I43" s="86">
        <v>21</v>
      </c>
      <c r="J43" s="86">
        <v>3</v>
      </c>
      <c r="K43" s="86">
        <v>102</v>
      </c>
      <c r="L43" s="86">
        <v>21</v>
      </c>
      <c r="M43" s="86">
        <v>27</v>
      </c>
      <c r="N43" s="83">
        <v>0</v>
      </c>
      <c r="O43" s="83">
        <v>0</v>
      </c>
      <c r="P43" s="86">
        <v>0</v>
      </c>
      <c r="Q43" s="89">
        <f t="shared" si="0"/>
        <v>1333</v>
      </c>
      <c r="S43" s="43" t="s">
        <v>135</v>
      </c>
      <c r="T43" s="81">
        <v>1.9528316058284513E-2</v>
      </c>
    </row>
    <row r="44" spans="1:33" x14ac:dyDescent="0.25">
      <c r="A44" s="65" t="s">
        <v>40</v>
      </c>
      <c r="B44" s="86">
        <v>32</v>
      </c>
      <c r="C44" s="86">
        <v>5</v>
      </c>
      <c r="D44" s="86">
        <v>5</v>
      </c>
      <c r="E44" s="86">
        <v>5</v>
      </c>
      <c r="F44" s="86">
        <v>3</v>
      </c>
      <c r="G44" s="86">
        <v>9</v>
      </c>
      <c r="H44" s="86">
        <v>2</v>
      </c>
      <c r="I44" s="86">
        <v>10</v>
      </c>
      <c r="J44" s="86">
        <v>0</v>
      </c>
      <c r="K44" s="86">
        <v>3</v>
      </c>
      <c r="L44" s="86">
        <v>4</v>
      </c>
      <c r="M44" s="86">
        <v>6</v>
      </c>
      <c r="N44" s="83">
        <v>0</v>
      </c>
      <c r="O44" s="83">
        <v>0</v>
      </c>
      <c r="P44" s="86">
        <v>0</v>
      </c>
      <c r="Q44" s="89">
        <f t="shared" si="0"/>
        <v>84</v>
      </c>
      <c r="S44" s="43" t="s">
        <v>136</v>
      </c>
      <c r="T44" s="81">
        <v>1.5021781583295778E-3</v>
      </c>
    </row>
    <row r="45" spans="1:33" x14ac:dyDescent="0.25">
      <c r="A45" s="65" t="s">
        <v>41</v>
      </c>
      <c r="B45" s="86">
        <v>16</v>
      </c>
      <c r="C45" s="86">
        <v>0</v>
      </c>
      <c r="D45" s="86">
        <v>1</v>
      </c>
      <c r="E45" s="86">
        <v>2</v>
      </c>
      <c r="F45" s="86">
        <v>3</v>
      </c>
      <c r="G45" s="86">
        <v>2</v>
      </c>
      <c r="H45" s="86">
        <v>1</v>
      </c>
      <c r="I45" s="86">
        <v>0</v>
      </c>
      <c r="J45" s="86">
        <v>0</v>
      </c>
      <c r="K45" s="86">
        <v>2</v>
      </c>
      <c r="L45" s="86">
        <v>0</v>
      </c>
      <c r="M45" s="86">
        <v>1</v>
      </c>
      <c r="N45" s="83">
        <v>0</v>
      </c>
      <c r="O45" s="83">
        <v>0</v>
      </c>
      <c r="P45" s="86">
        <v>0</v>
      </c>
      <c r="Q45" s="89">
        <f t="shared" si="0"/>
        <v>28</v>
      </c>
      <c r="S45" s="43" t="s">
        <v>137</v>
      </c>
      <c r="T45" s="81">
        <v>4.5666216013219164E-2</v>
      </c>
    </row>
    <row r="46" spans="1:33" x14ac:dyDescent="0.25">
      <c r="A46" s="65" t="s">
        <v>42</v>
      </c>
      <c r="B46" s="86">
        <v>10</v>
      </c>
      <c r="C46" s="86">
        <v>1</v>
      </c>
      <c r="D46" s="86">
        <v>4</v>
      </c>
      <c r="E46" s="86">
        <v>3</v>
      </c>
      <c r="F46" s="86">
        <v>3</v>
      </c>
      <c r="G46" s="86">
        <v>6</v>
      </c>
      <c r="H46" s="86">
        <v>0</v>
      </c>
      <c r="I46" s="86">
        <v>1</v>
      </c>
      <c r="J46" s="86">
        <v>0</v>
      </c>
      <c r="K46" s="86">
        <v>0</v>
      </c>
      <c r="L46" s="86">
        <v>2</v>
      </c>
      <c r="M46" s="86">
        <v>1</v>
      </c>
      <c r="N46" s="83">
        <v>0</v>
      </c>
      <c r="O46" s="83">
        <v>0</v>
      </c>
      <c r="P46" s="86">
        <v>0</v>
      </c>
      <c r="Q46" s="89">
        <f t="shared" si="0"/>
        <v>31</v>
      </c>
      <c r="S46" s="43" t="s">
        <v>138</v>
      </c>
      <c r="T46" s="81">
        <v>2.1030494216614092E-2</v>
      </c>
    </row>
    <row r="47" spans="1:33" x14ac:dyDescent="0.25">
      <c r="A47" s="65" t="s">
        <v>43</v>
      </c>
      <c r="B47" s="86">
        <v>96</v>
      </c>
      <c r="C47" s="86">
        <v>25</v>
      </c>
      <c r="D47" s="86">
        <v>0</v>
      </c>
      <c r="E47" s="86">
        <v>15</v>
      </c>
      <c r="F47" s="86">
        <v>25</v>
      </c>
      <c r="G47" s="86">
        <v>10</v>
      </c>
      <c r="H47" s="86">
        <v>2</v>
      </c>
      <c r="I47" s="86">
        <v>3</v>
      </c>
      <c r="J47" s="86">
        <v>0</v>
      </c>
      <c r="K47" s="86">
        <v>7</v>
      </c>
      <c r="L47" s="86">
        <v>1</v>
      </c>
      <c r="M47" s="86">
        <v>9</v>
      </c>
      <c r="N47" s="83">
        <v>0</v>
      </c>
      <c r="O47" s="83">
        <v>0</v>
      </c>
      <c r="P47" s="86">
        <v>2</v>
      </c>
      <c r="Q47" s="89">
        <f t="shared" si="0"/>
        <v>195</v>
      </c>
      <c r="S47" s="43" t="s">
        <v>139</v>
      </c>
      <c r="T47" s="81">
        <v>3.3799008562415501E-2</v>
      </c>
    </row>
    <row r="48" spans="1:33" x14ac:dyDescent="0.25">
      <c r="A48" s="65" t="s">
        <v>44</v>
      </c>
      <c r="B48" s="86">
        <v>43</v>
      </c>
      <c r="C48" s="86">
        <v>6</v>
      </c>
      <c r="D48" s="86">
        <v>4</v>
      </c>
      <c r="E48" s="86">
        <v>7</v>
      </c>
      <c r="F48" s="86">
        <v>21</v>
      </c>
      <c r="G48" s="86">
        <v>14</v>
      </c>
      <c r="H48" s="86">
        <v>1</v>
      </c>
      <c r="I48" s="86">
        <v>2</v>
      </c>
      <c r="J48" s="86">
        <v>0</v>
      </c>
      <c r="K48" s="86">
        <v>1</v>
      </c>
      <c r="L48" s="86">
        <v>2</v>
      </c>
      <c r="M48" s="86">
        <v>1</v>
      </c>
      <c r="N48" s="83">
        <v>0</v>
      </c>
      <c r="O48" s="83">
        <v>0</v>
      </c>
      <c r="P48" s="86">
        <v>0</v>
      </c>
      <c r="Q48" s="89">
        <f t="shared" si="0"/>
        <v>102</v>
      </c>
      <c r="S48" s="43" t="s">
        <v>140</v>
      </c>
      <c r="T48" s="81">
        <v>0</v>
      </c>
    </row>
    <row r="49" spans="1:20" x14ac:dyDescent="0.25">
      <c r="A49" s="65" t="s">
        <v>45</v>
      </c>
      <c r="B49" s="86">
        <v>3</v>
      </c>
      <c r="C49" s="86">
        <v>1</v>
      </c>
      <c r="D49" s="86">
        <v>0</v>
      </c>
      <c r="E49" s="86">
        <v>1</v>
      </c>
      <c r="F49" s="86">
        <v>2</v>
      </c>
      <c r="G49" s="86">
        <v>2</v>
      </c>
      <c r="H49" s="86">
        <v>0</v>
      </c>
      <c r="I49" s="86">
        <v>0</v>
      </c>
      <c r="J49" s="86">
        <v>0</v>
      </c>
      <c r="K49" s="86">
        <v>0</v>
      </c>
      <c r="L49" s="86">
        <v>2</v>
      </c>
      <c r="M49" s="86">
        <v>0</v>
      </c>
      <c r="N49" s="83">
        <v>0</v>
      </c>
      <c r="O49" s="83">
        <v>0</v>
      </c>
      <c r="P49" s="86">
        <v>0</v>
      </c>
      <c r="Q49" s="89">
        <f t="shared" si="0"/>
        <v>11</v>
      </c>
      <c r="S49" s="43" t="s">
        <v>141</v>
      </c>
      <c r="T49" s="81">
        <v>0</v>
      </c>
    </row>
    <row r="50" spans="1:20" ht="15.75" thickBot="1" x14ac:dyDescent="0.3">
      <c r="A50" s="65" t="s">
        <v>46</v>
      </c>
      <c r="B50" s="86">
        <v>24</v>
      </c>
      <c r="C50" s="86">
        <v>0</v>
      </c>
      <c r="D50" s="86">
        <v>3</v>
      </c>
      <c r="E50" s="86">
        <v>4</v>
      </c>
      <c r="F50" s="86">
        <v>18</v>
      </c>
      <c r="G50" s="86">
        <v>7</v>
      </c>
      <c r="H50" s="86">
        <v>0</v>
      </c>
      <c r="I50" s="86">
        <v>1</v>
      </c>
      <c r="J50" s="86">
        <v>0</v>
      </c>
      <c r="K50" s="86">
        <v>1</v>
      </c>
      <c r="L50" s="86">
        <v>0</v>
      </c>
      <c r="M50" s="86">
        <v>3</v>
      </c>
      <c r="N50" s="83">
        <v>0</v>
      </c>
      <c r="O50" s="83">
        <v>0</v>
      </c>
      <c r="P50" s="86">
        <v>0</v>
      </c>
      <c r="Q50" s="89">
        <f t="shared" si="0"/>
        <v>61</v>
      </c>
      <c r="S50" s="44" t="s">
        <v>142</v>
      </c>
      <c r="T50" s="82">
        <v>7.5108907916478891E-4</v>
      </c>
    </row>
    <row r="51" spans="1:20" x14ac:dyDescent="0.25">
      <c r="A51" s="65" t="s">
        <v>47</v>
      </c>
      <c r="B51" s="86">
        <v>11</v>
      </c>
      <c r="C51" s="86">
        <v>0</v>
      </c>
      <c r="D51" s="86">
        <v>1</v>
      </c>
      <c r="E51" s="86">
        <v>11</v>
      </c>
      <c r="F51" s="86">
        <v>6</v>
      </c>
      <c r="G51" s="86">
        <v>7</v>
      </c>
      <c r="H51" s="86">
        <v>2</v>
      </c>
      <c r="I51" s="86">
        <v>1</v>
      </c>
      <c r="J51" s="86">
        <v>1</v>
      </c>
      <c r="K51" s="86">
        <v>7</v>
      </c>
      <c r="L51" s="86">
        <v>1</v>
      </c>
      <c r="M51" s="86">
        <v>3</v>
      </c>
      <c r="N51" s="83">
        <v>0</v>
      </c>
      <c r="O51" s="83">
        <v>0</v>
      </c>
      <c r="P51" s="86">
        <v>0</v>
      </c>
      <c r="Q51" s="89">
        <f t="shared" si="0"/>
        <v>51</v>
      </c>
    </row>
    <row r="52" spans="1:20" x14ac:dyDescent="0.25">
      <c r="A52" s="65" t="s">
        <v>48</v>
      </c>
      <c r="B52" s="86">
        <v>31</v>
      </c>
      <c r="C52" s="86">
        <v>3</v>
      </c>
      <c r="D52" s="86">
        <v>2</v>
      </c>
      <c r="E52" s="86">
        <v>5</v>
      </c>
      <c r="F52" s="86">
        <v>12</v>
      </c>
      <c r="G52" s="86">
        <v>16</v>
      </c>
      <c r="H52" s="86">
        <v>2</v>
      </c>
      <c r="I52" s="86">
        <v>0</v>
      </c>
      <c r="J52" s="86">
        <v>0</v>
      </c>
      <c r="K52" s="86">
        <v>0</v>
      </c>
      <c r="L52" s="86">
        <v>0</v>
      </c>
      <c r="M52" s="86">
        <v>4</v>
      </c>
      <c r="N52" s="83">
        <v>0</v>
      </c>
      <c r="O52" s="83">
        <v>0</v>
      </c>
      <c r="P52" s="86">
        <v>0</v>
      </c>
      <c r="Q52" s="89">
        <f t="shared" si="0"/>
        <v>75</v>
      </c>
    </row>
    <row r="53" spans="1:20" x14ac:dyDescent="0.25">
      <c r="A53" s="65" t="s">
        <v>49</v>
      </c>
      <c r="B53" s="86">
        <v>4</v>
      </c>
      <c r="C53" s="86">
        <v>0</v>
      </c>
      <c r="D53" s="86">
        <v>0</v>
      </c>
      <c r="E53" s="86">
        <v>0</v>
      </c>
      <c r="F53" s="86">
        <v>0</v>
      </c>
      <c r="G53" s="86">
        <v>2</v>
      </c>
      <c r="H53" s="86">
        <v>0</v>
      </c>
      <c r="I53" s="86">
        <v>0</v>
      </c>
      <c r="J53" s="86">
        <v>0</v>
      </c>
      <c r="K53" s="86">
        <v>0</v>
      </c>
      <c r="L53" s="86">
        <v>1</v>
      </c>
      <c r="M53" s="86">
        <v>1</v>
      </c>
      <c r="N53" s="83">
        <v>0</v>
      </c>
      <c r="O53" s="83">
        <v>0</v>
      </c>
      <c r="P53" s="86">
        <v>0</v>
      </c>
      <c r="Q53" s="89">
        <f t="shared" si="0"/>
        <v>8</v>
      </c>
    </row>
    <row r="54" spans="1:20" x14ac:dyDescent="0.25">
      <c r="A54" s="65" t="s">
        <v>50</v>
      </c>
      <c r="B54" s="86">
        <v>68</v>
      </c>
      <c r="C54" s="86">
        <v>12</v>
      </c>
      <c r="D54" s="86">
        <v>15</v>
      </c>
      <c r="E54" s="86">
        <v>45</v>
      </c>
      <c r="F54" s="86">
        <v>45</v>
      </c>
      <c r="G54" s="86">
        <v>19</v>
      </c>
      <c r="H54" s="86">
        <v>5</v>
      </c>
      <c r="I54" s="86">
        <v>5</v>
      </c>
      <c r="J54" s="86">
        <v>0</v>
      </c>
      <c r="K54" s="86">
        <v>18</v>
      </c>
      <c r="L54" s="86">
        <v>3</v>
      </c>
      <c r="M54" s="86">
        <v>13</v>
      </c>
      <c r="N54" s="83">
        <v>0</v>
      </c>
      <c r="O54" s="83">
        <v>0</v>
      </c>
      <c r="P54" s="86">
        <v>0</v>
      </c>
      <c r="Q54" s="89">
        <f t="shared" si="0"/>
        <v>248</v>
      </c>
    </row>
    <row r="55" spans="1:20" x14ac:dyDescent="0.25">
      <c r="A55" s="65" t="s">
        <v>51</v>
      </c>
      <c r="B55" s="86">
        <v>9</v>
      </c>
      <c r="C55" s="86">
        <v>0</v>
      </c>
      <c r="D55" s="86">
        <v>0</v>
      </c>
      <c r="E55" s="86">
        <v>4</v>
      </c>
      <c r="F55" s="86">
        <v>1</v>
      </c>
      <c r="G55" s="86">
        <v>3</v>
      </c>
      <c r="H55" s="86">
        <v>1</v>
      </c>
      <c r="I55" s="86">
        <v>0</v>
      </c>
      <c r="J55" s="86">
        <v>0</v>
      </c>
      <c r="K55" s="86">
        <v>1</v>
      </c>
      <c r="L55" s="86">
        <v>1</v>
      </c>
      <c r="M55" s="86">
        <v>1</v>
      </c>
      <c r="N55" s="83">
        <v>0</v>
      </c>
      <c r="O55" s="83">
        <v>0</v>
      </c>
      <c r="P55" s="86">
        <v>0</v>
      </c>
      <c r="Q55" s="89">
        <f t="shared" si="0"/>
        <v>21</v>
      </c>
    </row>
    <row r="56" spans="1:20" x14ac:dyDescent="0.25">
      <c r="A56" s="65" t="s">
        <v>52</v>
      </c>
      <c r="B56" s="86">
        <v>70</v>
      </c>
      <c r="C56" s="86">
        <v>4</v>
      </c>
      <c r="D56" s="86">
        <v>6</v>
      </c>
      <c r="E56" s="86">
        <v>35</v>
      </c>
      <c r="F56" s="86">
        <v>29</v>
      </c>
      <c r="G56" s="86">
        <v>33</v>
      </c>
      <c r="H56" s="86">
        <v>2</v>
      </c>
      <c r="I56" s="86">
        <v>8</v>
      </c>
      <c r="J56" s="86">
        <v>0</v>
      </c>
      <c r="K56" s="86">
        <v>18</v>
      </c>
      <c r="L56" s="86">
        <v>6</v>
      </c>
      <c r="M56" s="86">
        <v>17</v>
      </c>
      <c r="N56" s="83">
        <v>0</v>
      </c>
      <c r="O56" s="83">
        <v>0</v>
      </c>
      <c r="P56" s="86">
        <v>0</v>
      </c>
      <c r="Q56" s="89">
        <f t="shared" si="0"/>
        <v>228</v>
      </c>
    </row>
    <row r="57" spans="1:20" x14ac:dyDescent="0.25">
      <c r="A57" s="65" t="s">
        <v>53</v>
      </c>
      <c r="B57" s="86">
        <v>8</v>
      </c>
      <c r="C57" s="86">
        <v>0</v>
      </c>
      <c r="D57" s="86">
        <v>0</v>
      </c>
      <c r="E57" s="86">
        <v>2</v>
      </c>
      <c r="F57" s="86">
        <v>3</v>
      </c>
      <c r="G57" s="86">
        <v>1</v>
      </c>
      <c r="H57" s="86">
        <v>0</v>
      </c>
      <c r="I57" s="86">
        <v>1</v>
      </c>
      <c r="J57" s="86">
        <v>0</v>
      </c>
      <c r="K57" s="86">
        <v>0</v>
      </c>
      <c r="L57" s="86">
        <v>0</v>
      </c>
      <c r="M57" s="86">
        <v>0</v>
      </c>
      <c r="N57" s="83">
        <v>0</v>
      </c>
      <c r="O57" s="83">
        <v>0</v>
      </c>
      <c r="P57" s="86">
        <v>0</v>
      </c>
      <c r="Q57" s="89">
        <f t="shared" si="0"/>
        <v>15</v>
      </c>
    </row>
    <row r="58" spans="1:20" x14ac:dyDescent="0.25">
      <c r="A58" s="65" t="s">
        <v>54</v>
      </c>
      <c r="B58" s="86">
        <v>50</v>
      </c>
      <c r="C58" s="86">
        <v>5</v>
      </c>
      <c r="D58" s="86">
        <v>0</v>
      </c>
      <c r="E58" s="86">
        <v>18</v>
      </c>
      <c r="F58" s="86">
        <v>18</v>
      </c>
      <c r="G58" s="86">
        <v>8</v>
      </c>
      <c r="H58" s="86">
        <v>2</v>
      </c>
      <c r="I58" s="86">
        <v>2</v>
      </c>
      <c r="J58" s="86">
        <v>0</v>
      </c>
      <c r="K58" s="86">
        <v>2</v>
      </c>
      <c r="L58" s="86">
        <v>3</v>
      </c>
      <c r="M58" s="86">
        <v>3</v>
      </c>
      <c r="N58" s="83">
        <v>0</v>
      </c>
      <c r="O58" s="83">
        <v>0</v>
      </c>
      <c r="P58" s="86">
        <v>0</v>
      </c>
      <c r="Q58" s="89">
        <f t="shared" si="0"/>
        <v>111</v>
      </c>
    </row>
    <row r="59" spans="1:20" x14ac:dyDescent="0.25">
      <c r="A59" s="65" t="s">
        <v>55</v>
      </c>
      <c r="B59" s="86">
        <v>38</v>
      </c>
      <c r="C59" s="86">
        <v>7</v>
      </c>
      <c r="D59" s="86">
        <v>2</v>
      </c>
      <c r="E59" s="86">
        <v>7</v>
      </c>
      <c r="F59" s="86">
        <v>9</v>
      </c>
      <c r="G59" s="86">
        <v>6</v>
      </c>
      <c r="H59" s="86">
        <v>5</v>
      </c>
      <c r="I59" s="86">
        <v>1</v>
      </c>
      <c r="J59" s="86">
        <v>2</v>
      </c>
      <c r="K59" s="86">
        <v>1</v>
      </c>
      <c r="L59" s="86">
        <v>2</v>
      </c>
      <c r="M59" s="86">
        <v>5</v>
      </c>
      <c r="N59" s="83">
        <v>0</v>
      </c>
      <c r="O59" s="83">
        <v>0</v>
      </c>
      <c r="P59" s="86">
        <v>0</v>
      </c>
      <c r="Q59" s="89">
        <f t="shared" si="0"/>
        <v>85</v>
      </c>
    </row>
    <row r="60" spans="1:20" x14ac:dyDescent="0.25">
      <c r="A60" s="65" t="s">
        <v>56</v>
      </c>
      <c r="B60" s="86">
        <v>20</v>
      </c>
      <c r="C60" s="86">
        <v>2</v>
      </c>
      <c r="D60" s="86">
        <v>0</v>
      </c>
      <c r="E60" s="86">
        <v>2</v>
      </c>
      <c r="F60" s="86">
        <v>2</v>
      </c>
      <c r="G60" s="86">
        <v>5</v>
      </c>
      <c r="H60" s="86">
        <v>0</v>
      </c>
      <c r="I60" s="86">
        <v>0</v>
      </c>
      <c r="J60" s="86">
        <v>0</v>
      </c>
      <c r="K60" s="86">
        <v>2</v>
      </c>
      <c r="L60" s="86">
        <v>0</v>
      </c>
      <c r="M60" s="86">
        <v>0</v>
      </c>
      <c r="N60" s="83">
        <v>0</v>
      </c>
      <c r="O60" s="83">
        <v>0</v>
      </c>
      <c r="P60" s="86">
        <v>0</v>
      </c>
      <c r="Q60" s="89">
        <f t="shared" si="0"/>
        <v>33</v>
      </c>
    </row>
    <row r="61" spans="1:20" x14ac:dyDescent="0.25">
      <c r="A61" s="65" t="s">
        <v>57</v>
      </c>
      <c r="B61" s="86">
        <v>29</v>
      </c>
      <c r="C61" s="86">
        <v>2</v>
      </c>
      <c r="D61" s="86">
        <v>0</v>
      </c>
      <c r="E61" s="86">
        <v>0</v>
      </c>
      <c r="F61" s="86">
        <v>19</v>
      </c>
      <c r="G61" s="86">
        <v>3</v>
      </c>
      <c r="H61" s="86">
        <v>1</v>
      </c>
      <c r="I61" s="86">
        <v>0</v>
      </c>
      <c r="J61" s="86">
        <v>0</v>
      </c>
      <c r="K61" s="86">
        <v>0</v>
      </c>
      <c r="L61" s="86">
        <v>4</v>
      </c>
      <c r="M61" s="86">
        <v>4</v>
      </c>
      <c r="N61" s="83">
        <v>0</v>
      </c>
      <c r="O61" s="83">
        <v>0</v>
      </c>
      <c r="P61" s="86">
        <v>1</v>
      </c>
      <c r="Q61" s="89">
        <f t="shared" si="0"/>
        <v>63</v>
      </c>
    </row>
    <row r="62" spans="1:20" x14ac:dyDescent="0.25">
      <c r="A62" s="65" t="s">
        <v>58</v>
      </c>
      <c r="B62" s="86">
        <v>68</v>
      </c>
      <c r="C62" s="86">
        <v>6</v>
      </c>
      <c r="D62" s="86">
        <v>3</v>
      </c>
      <c r="E62" s="86">
        <v>15</v>
      </c>
      <c r="F62" s="86">
        <v>17</v>
      </c>
      <c r="G62" s="86">
        <v>40</v>
      </c>
      <c r="H62" s="86">
        <v>3</v>
      </c>
      <c r="I62" s="86">
        <v>1</v>
      </c>
      <c r="J62" s="86">
        <v>1</v>
      </c>
      <c r="K62" s="86">
        <v>1</v>
      </c>
      <c r="L62" s="86">
        <v>2</v>
      </c>
      <c r="M62" s="86">
        <v>10</v>
      </c>
      <c r="N62" s="83">
        <v>0</v>
      </c>
      <c r="O62" s="83">
        <v>0</v>
      </c>
      <c r="P62" s="86">
        <v>1</v>
      </c>
      <c r="Q62" s="89">
        <f t="shared" si="0"/>
        <v>168</v>
      </c>
    </row>
    <row r="63" spans="1:20" x14ac:dyDescent="0.25">
      <c r="A63" s="65" t="s">
        <v>59</v>
      </c>
      <c r="B63" s="86">
        <v>11</v>
      </c>
      <c r="C63" s="86">
        <v>1</v>
      </c>
      <c r="D63" s="86">
        <v>0</v>
      </c>
      <c r="E63" s="86">
        <v>0</v>
      </c>
      <c r="F63" s="86">
        <v>0</v>
      </c>
      <c r="G63" s="86">
        <v>0</v>
      </c>
      <c r="H63" s="86">
        <v>0</v>
      </c>
      <c r="I63" s="86">
        <v>1</v>
      </c>
      <c r="J63" s="86">
        <v>0</v>
      </c>
      <c r="K63" s="86">
        <v>1</v>
      </c>
      <c r="L63" s="86">
        <v>0</v>
      </c>
      <c r="M63" s="86">
        <v>0</v>
      </c>
      <c r="N63" s="83">
        <v>0</v>
      </c>
      <c r="O63" s="83">
        <v>0</v>
      </c>
      <c r="P63" s="86">
        <v>0</v>
      </c>
      <c r="Q63" s="89">
        <f t="shared" si="0"/>
        <v>14</v>
      </c>
    </row>
    <row r="64" spans="1:20" x14ac:dyDescent="0.25">
      <c r="A64" s="65" t="s">
        <v>60</v>
      </c>
      <c r="B64" s="86">
        <v>16</v>
      </c>
      <c r="C64" s="86">
        <v>0</v>
      </c>
      <c r="D64" s="86">
        <v>2</v>
      </c>
      <c r="E64" s="86">
        <v>0</v>
      </c>
      <c r="F64" s="86">
        <v>8</v>
      </c>
      <c r="G64" s="86">
        <v>8</v>
      </c>
      <c r="H64" s="86">
        <v>0</v>
      </c>
      <c r="I64" s="86">
        <v>2</v>
      </c>
      <c r="J64" s="86">
        <v>0</v>
      </c>
      <c r="K64" s="86">
        <v>0</v>
      </c>
      <c r="L64" s="86">
        <v>1</v>
      </c>
      <c r="M64" s="86">
        <v>2</v>
      </c>
      <c r="N64" s="83">
        <v>0</v>
      </c>
      <c r="O64" s="83">
        <v>0</v>
      </c>
      <c r="P64" s="86">
        <v>0</v>
      </c>
      <c r="Q64" s="89">
        <f t="shared" si="0"/>
        <v>39</v>
      </c>
    </row>
    <row r="65" spans="1:17" x14ac:dyDescent="0.25">
      <c r="A65" s="65" t="s">
        <v>61</v>
      </c>
      <c r="B65" s="86">
        <v>8</v>
      </c>
      <c r="C65" s="86">
        <v>1</v>
      </c>
      <c r="D65" s="86">
        <v>2</v>
      </c>
      <c r="E65" s="86">
        <v>2</v>
      </c>
      <c r="F65" s="86">
        <v>0</v>
      </c>
      <c r="G65" s="86">
        <v>2</v>
      </c>
      <c r="H65" s="86">
        <v>0</v>
      </c>
      <c r="I65" s="86">
        <v>0</v>
      </c>
      <c r="J65" s="86">
        <v>0</v>
      </c>
      <c r="K65" s="86">
        <v>0</v>
      </c>
      <c r="L65" s="86">
        <v>2</v>
      </c>
      <c r="M65" s="86">
        <v>1</v>
      </c>
      <c r="N65" s="83">
        <v>0</v>
      </c>
      <c r="O65" s="83">
        <v>0</v>
      </c>
      <c r="P65" s="86">
        <v>0</v>
      </c>
      <c r="Q65" s="89">
        <f t="shared" si="0"/>
        <v>18</v>
      </c>
    </row>
    <row r="66" spans="1:17" x14ac:dyDescent="0.25">
      <c r="A66" s="65" t="s">
        <v>62</v>
      </c>
      <c r="B66" s="86">
        <v>8</v>
      </c>
      <c r="C66" s="86">
        <v>1</v>
      </c>
      <c r="D66" s="86">
        <v>1</v>
      </c>
      <c r="E66" s="86">
        <v>4</v>
      </c>
      <c r="F66" s="86">
        <v>0</v>
      </c>
      <c r="G66" s="86">
        <v>0</v>
      </c>
      <c r="H66" s="86">
        <v>0</v>
      </c>
      <c r="I66" s="86">
        <v>0</v>
      </c>
      <c r="J66" s="86">
        <v>0</v>
      </c>
      <c r="K66" s="86">
        <v>0</v>
      </c>
      <c r="L66" s="86">
        <v>1</v>
      </c>
      <c r="M66" s="86">
        <v>0</v>
      </c>
      <c r="N66" s="83">
        <v>0</v>
      </c>
      <c r="O66" s="83">
        <v>0</v>
      </c>
      <c r="P66" s="86">
        <v>0</v>
      </c>
      <c r="Q66" s="89">
        <f t="shared" si="0"/>
        <v>15</v>
      </c>
    </row>
    <row r="67" spans="1:17" x14ac:dyDescent="0.25">
      <c r="A67" s="65" t="s">
        <v>63</v>
      </c>
      <c r="B67" s="86">
        <v>41</v>
      </c>
      <c r="C67" s="86">
        <v>8</v>
      </c>
      <c r="D67" s="86">
        <v>3</v>
      </c>
      <c r="E67" s="86">
        <v>3</v>
      </c>
      <c r="F67" s="86">
        <v>16</v>
      </c>
      <c r="G67" s="86">
        <v>8</v>
      </c>
      <c r="H67" s="86">
        <v>2</v>
      </c>
      <c r="I67" s="86">
        <v>2</v>
      </c>
      <c r="J67" s="86">
        <v>0</v>
      </c>
      <c r="K67" s="86">
        <v>4</v>
      </c>
      <c r="L67" s="86">
        <v>2</v>
      </c>
      <c r="M67" s="86">
        <v>3</v>
      </c>
      <c r="N67" s="83">
        <v>0</v>
      </c>
      <c r="O67" s="83">
        <v>0</v>
      </c>
      <c r="P67" s="86">
        <v>0</v>
      </c>
      <c r="Q67" s="89">
        <f t="shared" ref="Q67:Q74" si="1">SUM(B67:P67)</f>
        <v>92</v>
      </c>
    </row>
    <row r="68" spans="1:17" x14ac:dyDescent="0.25">
      <c r="A68" s="65" t="s">
        <v>64</v>
      </c>
      <c r="B68" s="86">
        <v>8</v>
      </c>
      <c r="C68" s="86">
        <v>0</v>
      </c>
      <c r="D68" s="86">
        <v>1</v>
      </c>
      <c r="E68" s="86">
        <v>1</v>
      </c>
      <c r="F68" s="86">
        <v>2</v>
      </c>
      <c r="G68" s="86">
        <v>4</v>
      </c>
      <c r="H68" s="86">
        <v>0</v>
      </c>
      <c r="I68" s="86">
        <v>0</v>
      </c>
      <c r="J68" s="86">
        <v>0</v>
      </c>
      <c r="K68" s="86">
        <v>0</v>
      </c>
      <c r="L68" s="86">
        <v>0</v>
      </c>
      <c r="M68" s="86">
        <v>1</v>
      </c>
      <c r="N68" s="83">
        <v>0</v>
      </c>
      <c r="O68" s="83">
        <v>0</v>
      </c>
      <c r="P68" s="86">
        <v>0</v>
      </c>
      <c r="Q68" s="89">
        <f t="shared" si="1"/>
        <v>17</v>
      </c>
    </row>
    <row r="69" spans="1:17" x14ac:dyDescent="0.25">
      <c r="A69" s="65" t="s">
        <v>65</v>
      </c>
      <c r="B69" s="86">
        <v>66</v>
      </c>
      <c r="C69" s="86">
        <v>2</v>
      </c>
      <c r="D69" s="86">
        <v>7</v>
      </c>
      <c r="E69" s="86">
        <v>19</v>
      </c>
      <c r="F69" s="86">
        <v>76</v>
      </c>
      <c r="G69" s="86">
        <v>15</v>
      </c>
      <c r="H69" s="86">
        <v>8</v>
      </c>
      <c r="I69" s="86">
        <v>5</v>
      </c>
      <c r="J69" s="86">
        <v>0</v>
      </c>
      <c r="K69" s="86">
        <v>7</v>
      </c>
      <c r="L69" s="86">
        <v>3</v>
      </c>
      <c r="M69" s="86">
        <v>6</v>
      </c>
      <c r="N69" s="83">
        <v>0</v>
      </c>
      <c r="O69" s="83">
        <v>0</v>
      </c>
      <c r="P69" s="86">
        <v>0</v>
      </c>
      <c r="Q69" s="89">
        <f t="shared" si="1"/>
        <v>214</v>
      </c>
    </row>
    <row r="70" spans="1:17" x14ac:dyDescent="0.25">
      <c r="A70" s="65" t="s">
        <v>66</v>
      </c>
      <c r="B70" s="86">
        <v>108</v>
      </c>
      <c r="C70" s="86">
        <v>5</v>
      </c>
      <c r="D70" s="86">
        <v>13</v>
      </c>
      <c r="E70" s="86">
        <v>29</v>
      </c>
      <c r="F70" s="86">
        <v>34</v>
      </c>
      <c r="G70" s="86">
        <v>58</v>
      </c>
      <c r="H70" s="86">
        <v>4</v>
      </c>
      <c r="I70" s="86">
        <v>5</v>
      </c>
      <c r="J70" s="86">
        <v>0</v>
      </c>
      <c r="K70" s="86">
        <v>13</v>
      </c>
      <c r="L70" s="86">
        <v>2</v>
      </c>
      <c r="M70" s="86">
        <v>2</v>
      </c>
      <c r="N70" s="84">
        <v>0</v>
      </c>
      <c r="O70" s="84">
        <v>0</v>
      </c>
      <c r="P70" s="86">
        <v>0</v>
      </c>
      <c r="Q70" s="90">
        <f t="shared" si="1"/>
        <v>273</v>
      </c>
    </row>
    <row r="71" spans="1:17" x14ac:dyDescent="0.25">
      <c r="A71" s="65" t="s">
        <v>67</v>
      </c>
      <c r="B71" s="86">
        <v>24</v>
      </c>
      <c r="C71" s="86">
        <v>2</v>
      </c>
      <c r="D71" s="86">
        <v>1</v>
      </c>
      <c r="E71" s="86">
        <v>7</v>
      </c>
      <c r="F71" s="86">
        <v>6</v>
      </c>
      <c r="G71" s="86">
        <v>1</v>
      </c>
      <c r="H71" s="86">
        <v>0</v>
      </c>
      <c r="I71" s="86">
        <v>0</v>
      </c>
      <c r="J71" s="86">
        <v>0</v>
      </c>
      <c r="K71" s="86">
        <v>0</v>
      </c>
      <c r="L71" s="86">
        <v>0</v>
      </c>
      <c r="M71" s="86">
        <v>3</v>
      </c>
      <c r="N71" s="84">
        <v>0</v>
      </c>
      <c r="O71" s="84">
        <v>0</v>
      </c>
      <c r="P71" s="86">
        <v>0</v>
      </c>
      <c r="Q71" s="90">
        <f t="shared" si="1"/>
        <v>44</v>
      </c>
    </row>
    <row r="72" spans="1:17" x14ac:dyDescent="0.25">
      <c r="A72" s="65" t="s">
        <v>68</v>
      </c>
      <c r="B72" s="86">
        <v>5</v>
      </c>
      <c r="C72" s="86">
        <v>1</v>
      </c>
      <c r="D72" s="86">
        <v>2</v>
      </c>
      <c r="E72" s="86">
        <v>2</v>
      </c>
      <c r="F72" s="86">
        <v>7</v>
      </c>
      <c r="G72" s="86">
        <v>2</v>
      </c>
      <c r="H72" s="86">
        <v>0</v>
      </c>
      <c r="I72" s="86">
        <v>0</v>
      </c>
      <c r="J72" s="86">
        <v>0</v>
      </c>
      <c r="K72" s="86">
        <v>0</v>
      </c>
      <c r="L72" s="86">
        <v>0</v>
      </c>
      <c r="M72" s="86">
        <v>0</v>
      </c>
      <c r="N72" s="84">
        <v>0</v>
      </c>
      <c r="O72" s="84">
        <v>0</v>
      </c>
      <c r="P72" s="86">
        <v>0</v>
      </c>
      <c r="Q72" s="90">
        <f t="shared" si="1"/>
        <v>19</v>
      </c>
    </row>
    <row r="73" spans="1:17" x14ac:dyDescent="0.25">
      <c r="A73" s="65" t="s">
        <v>69</v>
      </c>
      <c r="B73" s="86">
        <v>62</v>
      </c>
      <c r="C73" s="86">
        <v>8</v>
      </c>
      <c r="D73" s="86">
        <v>0</v>
      </c>
      <c r="E73" s="86">
        <v>14</v>
      </c>
      <c r="F73" s="86">
        <v>20</v>
      </c>
      <c r="G73" s="86">
        <v>6</v>
      </c>
      <c r="H73" s="86">
        <v>0</v>
      </c>
      <c r="I73" s="86">
        <v>2</v>
      </c>
      <c r="J73" s="86">
        <v>0</v>
      </c>
      <c r="K73" s="86">
        <v>6</v>
      </c>
      <c r="L73" s="86">
        <v>3</v>
      </c>
      <c r="M73" s="86">
        <v>7</v>
      </c>
      <c r="N73" s="84">
        <v>0</v>
      </c>
      <c r="O73" s="84">
        <v>0</v>
      </c>
      <c r="P73" s="86">
        <v>1</v>
      </c>
      <c r="Q73" s="90">
        <f t="shared" si="1"/>
        <v>129</v>
      </c>
    </row>
    <row r="74" spans="1:17" ht="15.75" thickBot="1" x14ac:dyDescent="0.3">
      <c r="A74" s="66" t="s">
        <v>70</v>
      </c>
      <c r="B74" s="92">
        <v>41</v>
      </c>
      <c r="C74" s="92">
        <v>5</v>
      </c>
      <c r="D74" s="92">
        <v>7</v>
      </c>
      <c r="E74" s="92">
        <v>7</v>
      </c>
      <c r="F74" s="92">
        <v>24</v>
      </c>
      <c r="G74" s="92">
        <v>10</v>
      </c>
      <c r="H74" s="92">
        <v>2</v>
      </c>
      <c r="I74" s="92">
        <v>0</v>
      </c>
      <c r="J74" s="92">
        <v>0</v>
      </c>
      <c r="K74" s="92">
        <v>3</v>
      </c>
      <c r="L74" s="92">
        <v>0</v>
      </c>
      <c r="M74" s="92">
        <v>11</v>
      </c>
      <c r="N74" s="85">
        <v>0</v>
      </c>
      <c r="O74" s="85">
        <v>0</v>
      </c>
      <c r="P74" s="92">
        <v>0</v>
      </c>
      <c r="Q74" s="91">
        <f t="shared" si="1"/>
        <v>110</v>
      </c>
    </row>
  </sheetData>
  <autoFilter ref="A1:Q74" xr:uid="{00000000-0001-0000-0200-000000000000}"/>
  <mergeCells count="2">
    <mergeCell ref="S3:Z27"/>
    <mergeCell ref="S35:T35"/>
  </mergeCells>
  <pageMargins left="0.7" right="0.7" top="0.75" bottom="0.75" header="0.3" footer="0.3"/>
  <pageSetup orientation="portrait" r:id="rId1"/>
  <ignoredErrors>
    <ignoredError sqref="S36:S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Dashboard</vt:lpstr>
      <vt:lpstr>24-25 Indicator Data</vt:lpstr>
      <vt:lpstr>24-25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Parnell, Cooper M - DHS (CESA 5)</dc:creator>
  <cp:lastModifiedBy>Tull, Molly J - DHS</cp:lastModifiedBy>
  <dcterms:created xsi:type="dcterms:W3CDTF">2020-11-19T15:49:38Z</dcterms:created>
  <dcterms:modified xsi:type="dcterms:W3CDTF">2026-03-30T20:46:10Z</dcterms:modified>
</cp:coreProperties>
</file>