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13_ncr:1_{197287B4-6B95-449D-9DF7-CA1D4C9ABDBE}" xr6:coauthVersionLast="47" xr6:coauthVersionMax="47" xr10:uidLastSave="{00000000-0000-0000-0000-000000000000}"/>
  <bookViews>
    <workbookView xWindow="-108" yWindow="-108" windowWidth="23256" windowHeight="12576" tabRatio="520" xr2:uid="{00000000-000D-0000-FFFF-FFFF00000000}"/>
  </bookViews>
  <sheets>
    <sheet name="DataEntry" sheetId="9" r:id="rId1"/>
    <sheet name="Formulas" sheetId="21" r:id="rId2"/>
  </sheets>
  <definedNames>
    <definedName name="_xlnm.Print_Area" localSheetId="0">DataEntry!$A$1:$I$25</definedName>
    <definedName name="_xlnm.Print_Area" localSheetId="1">Formulas!$A$1:$K$56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1" l="1"/>
  <c r="C19" i="21" s="1"/>
  <c r="I20" i="9" l="1"/>
  <c r="I21" i="9" s="1"/>
  <c r="C23" i="21" s="1"/>
  <c r="I14" i="9"/>
  <c r="H6" i="21"/>
  <c r="F7" i="21" s="1"/>
  <c r="H7" i="21" s="1"/>
  <c r="F8" i="21" s="1"/>
  <c r="H8" i="21" s="1"/>
  <c r="F9" i="21" s="1"/>
  <c r="H9" i="21" s="1"/>
  <c r="F10" i="21" s="1"/>
  <c r="H10" i="21" s="1"/>
  <c r="F11" i="21" s="1"/>
  <c r="H11" i="21" s="1"/>
  <c r="F12" i="21" s="1"/>
  <c r="H12" i="21" s="1"/>
  <c r="F13" i="21" s="1"/>
  <c r="H13" i="21" s="1"/>
  <c r="F14" i="21" s="1"/>
  <c r="H14" i="21" s="1"/>
  <c r="F15" i="21" s="1"/>
  <c r="H15" i="21" s="1"/>
  <c r="F16" i="21" s="1"/>
  <c r="H16" i="21" s="1"/>
  <c r="F17" i="21" s="1"/>
  <c r="H17" i="21" s="1"/>
  <c r="F18" i="21" s="1"/>
  <c r="H18" i="21" s="1"/>
  <c r="F19" i="21" s="1"/>
  <c r="H19" i="21" s="1"/>
  <c r="F20" i="21" s="1"/>
  <c r="H20" i="21" s="1"/>
  <c r="F21" i="21" s="1"/>
  <c r="H21" i="21" s="1"/>
  <c r="F22" i="21" s="1"/>
  <c r="H22" i="21" s="1"/>
  <c r="F23" i="21" s="1"/>
  <c r="H23" i="21" s="1"/>
  <c r="F24" i="21" s="1"/>
  <c r="H24" i="21" s="1"/>
  <c r="F25" i="21" s="1"/>
  <c r="H25" i="21" s="1"/>
  <c r="F26" i="21" s="1"/>
  <c r="H26" i="21" s="1"/>
  <c r="F27" i="21" s="1"/>
  <c r="H27" i="21" s="1"/>
  <c r="F28" i="21" s="1"/>
  <c r="H28" i="21" s="1"/>
  <c r="F29" i="21" s="1"/>
  <c r="H29" i="21" s="1"/>
  <c r="F30" i="21" s="1"/>
  <c r="H30" i="21" s="1"/>
  <c r="F31" i="21" s="1"/>
  <c r="H31" i="21" s="1"/>
  <c r="F32" i="21" s="1"/>
  <c r="H32" i="21" s="1"/>
  <c r="F33" i="21" s="1"/>
  <c r="H33" i="21" s="1"/>
  <c r="F34" i="21" s="1"/>
  <c r="H34" i="21" s="1"/>
  <c r="F35" i="21" s="1"/>
  <c r="H35" i="21" s="1"/>
  <c r="F36" i="21" s="1"/>
  <c r="H36" i="21" s="1"/>
  <c r="F37" i="21" s="1"/>
  <c r="H37" i="21" s="1"/>
  <c r="F38" i="21" s="1"/>
  <c r="H38" i="21" s="1"/>
  <c r="F39" i="21" s="1"/>
  <c r="H39" i="21" s="1"/>
  <c r="F40" i="21" s="1"/>
  <c r="H40" i="21" s="1"/>
  <c r="F41" i="21" s="1"/>
  <c r="H41" i="21" s="1"/>
  <c r="F42" i="21" s="1"/>
  <c r="H42" i="21" s="1"/>
  <c r="F43" i="21" s="1"/>
  <c r="H43" i="21" s="1"/>
  <c r="F44" i="21" s="1"/>
  <c r="H44" i="21" s="1"/>
  <c r="F45" i="21" s="1"/>
  <c r="H45" i="21" s="1"/>
  <c r="F46" i="21" s="1"/>
  <c r="H46" i="21" s="1"/>
  <c r="F47" i="21" s="1"/>
  <c r="H47" i="21" s="1"/>
  <c r="F48" i="21" s="1"/>
  <c r="H48" i="21" s="1"/>
  <c r="F49" i="21" s="1"/>
  <c r="H49" i="21" s="1"/>
  <c r="F50" i="21" s="1"/>
  <c r="H50" i="21" s="1"/>
  <c r="F51" i="21" s="1"/>
  <c r="H51" i="21" s="1"/>
  <c r="F52" i="21" s="1"/>
  <c r="H52" i="21" s="1"/>
  <c r="F53" i="21" s="1"/>
  <c r="H53" i="21" s="1"/>
  <c r="F54" i="21" s="1"/>
  <c r="H54" i="21" s="1"/>
  <c r="F55" i="21" s="1"/>
  <c r="H55" i="21" s="1"/>
  <c r="F56" i="21" s="1"/>
  <c r="I27" i="9"/>
  <c r="J7" i="21" l="1"/>
  <c r="J9" i="21"/>
  <c r="J11" i="21"/>
  <c r="J13" i="21"/>
  <c r="J15" i="21"/>
  <c r="J17" i="21"/>
  <c r="J21" i="21"/>
  <c r="J23" i="21"/>
  <c r="J25" i="21"/>
  <c r="J27" i="21"/>
  <c r="J29" i="21"/>
  <c r="J33" i="21"/>
  <c r="J37" i="21"/>
  <c r="J41" i="21"/>
  <c r="J45" i="21"/>
  <c r="J49" i="21"/>
  <c r="J53" i="21"/>
  <c r="J26" i="21"/>
  <c r="J46" i="21"/>
  <c r="K12" i="21"/>
  <c r="K24" i="21"/>
  <c r="K32" i="21"/>
  <c r="K48" i="21"/>
  <c r="J6" i="21"/>
  <c r="K7" i="21"/>
  <c r="K17" i="21"/>
  <c r="K27" i="21"/>
  <c r="K31" i="21"/>
  <c r="K33" i="21"/>
  <c r="K37" i="21"/>
  <c r="K41" i="21"/>
  <c r="K45" i="21"/>
  <c r="K49" i="21"/>
  <c r="K53" i="21"/>
  <c r="J56" i="21"/>
  <c r="J40" i="21"/>
  <c r="J54" i="21"/>
  <c r="K20" i="21"/>
  <c r="K28" i="21"/>
  <c r="K36" i="21"/>
  <c r="K40" i="21"/>
  <c r="K42" i="21"/>
  <c r="K46" i="21"/>
  <c r="J8" i="21"/>
  <c r="K9" i="21"/>
  <c r="K11" i="21"/>
  <c r="K13" i="21"/>
  <c r="K15" i="21"/>
  <c r="K19" i="21"/>
  <c r="K21" i="21"/>
  <c r="K23" i="21"/>
  <c r="K25" i="21"/>
  <c r="K29" i="21"/>
  <c r="K35" i="21"/>
  <c r="K39" i="21"/>
  <c r="K43" i="21"/>
  <c r="K47" i="21"/>
  <c r="K51" i="21"/>
  <c r="J32" i="21"/>
  <c r="J44" i="21"/>
  <c r="K8" i="21"/>
  <c r="K30" i="21"/>
  <c r="K50" i="21"/>
  <c r="D27" i="21"/>
  <c r="K5" i="21" s="1"/>
  <c r="J12" i="21"/>
  <c r="J28" i="21"/>
  <c r="J30" i="21"/>
  <c r="J50" i="21"/>
  <c r="K55" i="21"/>
  <c r="K6" i="21"/>
  <c r="J10" i="21"/>
  <c r="J14" i="21"/>
  <c r="J16" i="21"/>
  <c r="J18" i="21"/>
  <c r="J20" i="21"/>
  <c r="J22" i="21"/>
  <c r="J34" i="21"/>
  <c r="J36" i="21"/>
  <c r="J42" i="21"/>
  <c r="J52" i="21"/>
  <c r="J24" i="21"/>
  <c r="J48" i="21"/>
  <c r="K14" i="21"/>
  <c r="K44" i="21"/>
  <c r="K10" i="21"/>
  <c r="K16" i="21"/>
  <c r="K54" i="21"/>
  <c r="K34" i="21"/>
  <c r="K52" i="21"/>
  <c r="H10" i="9"/>
  <c r="A16" i="9" s="1"/>
  <c r="J19" i="21"/>
  <c r="J31" i="21"/>
  <c r="J35" i="21"/>
  <c r="J39" i="21"/>
  <c r="J43" i="21"/>
  <c r="J47" i="21"/>
  <c r="J51" i="21"/>
  <c r="J55" i="21"/>
  <c r="J38" i="21"/>
  <c r="K18" i="21"/>
  <c r="K22" i="21"/>
  <c r="K26" i="21"/>
  <c r="K38" i="21"/>
  <c r="C20" i="21"/>
  <c r="C21" i="21" s="1"/>
  <c r="C22" i="21" s="1"/>
  <c r="D26" i="9" s="1"/>
  <c r="C24" i="21" l="1"/>
  <c r="I25" i="9" l="1"/>
  <c r="D25" i="9" s="1"/>
  <c r="C25" i="21"/>
</calcChain>
</file>

<file path=xl/sharedStrings.xml><?xml version="1.0" encoding="utf-8"?>
<sst xmlns="http://schemas.openxmlformats.org/spreadsheetml/2006/main" count="100" uniqueCount="48">
  <si>
    <t>1.</t>
  </si>
  <si>
    <t>2.</t>
  </si>
  <si>
    <t>3.</t>
  </si>
  <si>
    <t>Family Size</t>
  </si>
  <si>
    <t>ea addtl</t>
  </si>
  <si>
    <t>4.</t>
  </si>
  <si>
    <t>5.</t>
  </si>
  <si>
    <t>(computed automatically)</t>
  </si>
  <si>
    <t xml:space="preserve">Parent/Guardian(s): </t>
  </si>
  <si>
    <t xml:space="preserve">County Representative: </t>
  </si>
  <si>
    <t xml:space="preserve">Date Completed: </t>
  </si>
  <si>
    <t xml:space="preserve">Family Size:  </t>
  </si>
  <si>
    <t xml:space="preserve">330% of FPL = </t>
  </si>
  <si>
    <t>Current Family Size</t>
  </si>
  <si>
    <t xml:space="preserve">Parental Payment Start Date: </t>
  </si>
  <si>
    <t>Income Range</t>
  </si>
  <si>
    <t>to less than</t>
  </si>
  <si>
    <t>less than 330%</t>
  </si>
  <si>
    <t>or greater</t>
  </si>
  <si>
    <t>Adjusted Gross Income
(% of FPL)</t>
  </si>
  <si>
    <t>% of FPL</t>
  </si>
  <si>
    <t>Adj. Gross Income</t>
  </si>
  <si>
    <t>Fed. Poverty Limit</t>
  </si>
  <si>
    <t>Liability Percentage</t>
  </si>
  <si>
    <t>FPL</t>
  </si>
  <si>
    <t>Annual Plan Cost</t>
  </si>
  <si>
    <t>330% FPL for this family size is</t>
  </si>
  <si>
    <t>6.</t>
  </si>
  <si>
    <t>7.</t>
  </si>
  <si>
    <t xml:space="preserve">  (mm/dd/yyyy)</t>
  </si>
  <si>
    <t xml:space="preserve">Monthly Payment Limit </t>
  </si>
  <si>
    <t>Annual Payment Limit</t>
  </si>
  <si>
    <t>Parent Share
of ISP Cost</t>
  </si>
  <si>
    <t>Annual Liability</t>
  </si>
  <si>
    <t>Monthly Liability</t>
  </si>
  <si>
    <t xml:space="preserve">Participant's Name: </t>
  </si>
  <si>
    <t>Enter the daily cost of all CLTS and/or CCOP services for the participant. **</t>
  </si>
  <si>
    <r>
      <t xml:space="preserve">Income for determination of Parental Payment Limit    </t>
    </r>
    <r>
      <rPr>
        <i/>
        <sz val="10"/>
        <rFont val="Arial"/>
        <family val="2"/>
      </rPr>
      <t>(computed automatically)</t>
    </r>
  </si>
  <si>
    <t>Enter the daily CLTS or CCOP Support &amp; Service Coordination cost</t>
  </si>
  <si>
    <t>Daily CLTS and/or CCOP Cost for Parental Payment Limit:</t>
  </si>
  <si>
    <t>Annual CLTS and/or CCOP Cost for Parental Payment Limit:</t>
  </si>
  <si>
    <r>
      <rPr>
        <sz val="10"/>
        <rFont val="Arial"/>
        <family val="2"/>
      </rPr>
      <t>**</t>
    </r>
    <r>
      <rPr>
        <i/>
        <sz val="10"/>
        <rFont val="Arial"/>
        <family val="2"/>
      </rPr>
      <t xml:space="preserve"> Use Field 14 of the ISP (F-20445). See the ISP Instructions (F-20445I) for more information about calculating the Total Cost/Day. Do NOT include Administrative Costs. If the child resides in two household, complete F-01338 for each household</t>
    </r>
    <r>
      <rPr>
        <i/>
        <sz val="10"/>
        <color rgb="FFFF0000"/>
        <rFont val="Arial"/>
        <family val="2"/>
      </rPr>
      <t xml:space="preserve"> </t>
    </r>
    <r>
      <rPr>
        <i/>
        <sz val="10"/>
        <rFont val="Arial"/>
        <family val="2"/>
      </rPr>
      <t>and divide the participant's Total Cost/Day in half or the agreed upon percentage and assign to each household.</t>
    </r>
  </si>
  <si>
    <t xml:space="preserve">Enter the adjusted gross income from the most recent income declaration form </t>
  </si>
  <si>
    <t>Enter either the standard disability allowance ($4,050 per child with qualifying disability) or the total allowable medical and dental expenses from the most recent income declaration form</t>
  </si>
  <si>
    <t>2025 Federal Poverty
Level (FPL)</t>
  </si>
  <si>
    <r>
      <t>Department of Health Services</t>
    </r>
    <r>
      <rPr>
        <sz val="8"/>
        <rFont val="Arial"/>
        <family val="2"/>
      </rPr>
      <t xml:space="preserve">
Division of Medicaid Services
F-01337 (04/2025)</t>
    </r>
  </si>
  <si>
    <t>State of Wisconsin</t>
  </si>
  <si>
    <t>Worksheet for Determination of Parental Payment Limit for 
Children's Long-Term Support and Children's Community Options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</si>
</sst>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  <numFmt numFmtId="167" formatCode="0.000%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7.5"/>
      <color indexed="3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9"/>
      <color indexed="9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6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/>
    <xf numFmtId="0" fontId="0" fillId="2" borderId="0" xfId="0" applyFill="1"/>
    <xf numFmtId="164" fontId="7" fillId="2" borderId="0" xfId="0" applyNumberFormat="1" applyFont="1" applyFill="1" applyBorder="1" applyAlignment="1"/>
    <xf numFmtId="0" fontId="6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164" fontId="0" fillId="2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0" fillId="0" borderId="0" xfId="0" applyBorder="1"/>
    <xf numFmtId="0" fontId="0" fillId="2" borderId="0" xfId="0" quotePrefix="1" applyFill="1" applyBorder="1" applyAlignment="1">
      <alignment horizontal="center"/>
    </xf>
    <xf numFmtId="0" fontId="2" fillId="2" borderId="0" xfId="0" applyFont="1" applyFill="1" applyBorder="1" applyAlignment="1"/>
    <xf numFmtId="164" fontId="3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2" fillId="2" borderId="0" xfId="0" applyFont="1" applyFill="1" applyBorder="1" applyAlignment="1">
      <alignment horizontal="right"/>
    </xf>
    <xf numFmtId="0" fontId="0" fillId="2" borderId="0" xfId="0" applyFill="1" applyBorder="1" applyAlignment="1" applyProtection="1"/>
    <xf numFmtId="14" fontId="0" fillId="2" borderId="8" xfId="0" applyNumberFormat="1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0" fontId="0" fillId="0" borderId="0" xfId="0" applyProtection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2" borderId="9" xfId="0" applyFill="1" applyBorder="1"/>
    <xf numFmtId="165" fontId="5" fillId="0" borderId="0" xfId="0" applyNumberFormat="1" applyFont="1" applyFill="1" applyBorder="1" applyAlignment="1">
      <alignment horizontal="left"/>
    </xf>
    <xf numFmtId="0" fontId="2" fillId="0" borderId="10" xfId="0" applyFont="1" applyBorder="1" applyAlignment="1" applyProtection="1">
      <alignment horizontal="center"/>
      <protection locked="0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165" fontId="10" fillId="2" borderId="0" xfId="0" applyNumberFormat="1" applyFont="1" applyFill="1" applyBorder="1" applyAlignment="1" applyProtection="1">
      <alignment horizontal="left"/>
    </xf>
    <xf numFmtId="0" fontId="0" fillId="2" borderId="0" xfId="0" applyFill="1" applyProtection="1"/>
    <xf numFmtId="0" fontId="0" fillId="2" borderId="0" xfId="0" quotePrefix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0" fontId="2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15" fillId="0" borderId="0" xfId="0" applyFont="1" applyFill="1" applyBorder="1" applyAlignment="1">
      <alignment horizontal="left"/>
    </xf>
    <xf numFmtId="165" fontId="15" fillId="0" borderId="0" xfId="0" applyNumberFormat="1" applyFont="1" applyFill="1" applyBorder="1" applyAlignment="1">
      <alignment horizontal="left"/>
    </xf>
    <xf numFmtId="0" fontId="16" fillId="2" borderId="14" xfId="0" applyFont="1" applyFill="1" applyBorder="1" applyAlignment="1" applyProtection="1">
      <alignment horizontal="right"/>
    </xf>
    <xf numFmtId="0" fontId="17" fillId="0" borderId="0" xfId="0" applyFont="1"/>
    <xf numFmtId="0" fontId="18" fillId="0" borderId="0" xfId="0" applyFont="1"/>
    <xf numFmtId="0" fontId="19" fillId="3" borderId="15" xfId="0" applyFont="1" applyFill="1" applyBorder="1" applyAlignment="1">
      <alignment horizontal="left"/>
    </xf>
    <xf numFmtId="0" fontId="19" fillId="4" borderId="15" xfId="0" applyFont="1" applyFill="1" applyBorder="1" applyAlignment="1">
      <alignment horizontal="left"/>
    </xf>
    <xf numFmtId="167" fontId="19" fillId="4" borderId="15" xfId="0" applyNumberFormat="1" applyFont="1" applyFill="1" applyBorder="1" applyAlignment="1">
      <alignment horizontal="left"/>
    </xf>
    <xf numFmtId="0" fontId="19" fillId="0" borderId="0" xfId="0" applyFont="1" applyFill="1"/>
    <xf numFmtId="5" fontId="19" fillId="0" borderId="0" xfId="0" applyNumberFormat="1" applyFont="1" applyFill="1" applyAlignment="1"/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9" fillId="0" borderId="9" xfId="0" applyFont="1" applyFill="1" applyBorder="1" applyAlignment="1"/>
    <xf numFmtId="0" fontId="19" fillId="0" borderId="16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166" fontId="19" fillId="0" borderId="17" xfId="1" applyNumberFormat="1" applyFont="1" applyFill="1" applyBorder="1" applyProtection="1"/>
    <xf numFmtId="0" fontId="19" fillId="0" borderId="2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9" fontId="19" fillId="0" borderId="19" xfId="0" applyNumberFormat="1" applyFont="1" applyFill="1" applyBorder="1" applyAlignment="1"/>
    <xf numFmtId="9" fontId="19" fillId="0" borderId="15" xfId="0" applyNumberFormat="1" applyFont="1" applyFill="1" applyBorder="1" applyAlignment="1">
      <alignment horizontal="center"/>
    </xf>
    <xf numFmtId="9" fontId="19" fillId="0" borderId="15" xfId="0" applyNumberFormat="1" applyFont="1" applyFill="1" applyBorder="1" applyAlignment="1"/>
    <xf numFmtId="5" fontId="19" fillId="0" borderId="16" xfId="1" applyNumberFormat="1" applyFont="1" applyFill="1" applyBorder="1" applyAlignment="1"/>
    <xf numFmtId="5" fontId="19" fillId="0" borderId="9" xfId="0" applyNumberFormat="1" applyFont="1" applyFill="1" applyBorder="1" applyAlignment="1"/>
    <xf numFmtId="166" fontId="19" fillId="0" borderId="17" xfId="0" applyNumberFormat="1" applyFont="1" applyFill="1" applyBorder="1" applyProtection="1"/>
    <xf numFmtId="5" fontId="19" fillId="0" borderId="18" xfId="1" applyNumberFormat="1" applyFont="1" applyFill="1" applyBorder="1" applyAlignment="1"/>
    <xf numFmtId="0" fontId="19" fillId="0" borderId="0" xfId="0" applyFont="1" applyFill="1" applyAlignment="1"/>
    <xf numFmtId="5" fontId="19" fillId="0" borderId="0" xfId="1" applyNumberFormat="1" applyFont="1" applyFill="1" applyBorder="1" applyAlignment="1"/>
    <xf numFmtId="0" fontId="19" fillId="5" borderId="15" xfId="0" applyFont="1" applyFill="1" applyBorder="1" applyAlignment="1">
      <alignment horizontal="left"/>
    </xf>
    <xf numFmtId="165" fontId="20" fillId="0" borderId="0" xfId="0" applyNumberFormat="1" applyFont="1" applyFill="1" applyBorder="1" applyAlignment="1" applyProtection="1">
      <alignment horizontal="center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/>
    <xf numFmtId="5" fontId="19" fillId="0" borderId="0" xfId="0" applyNumberFormat="1" applyFont="1" applyFill="1"/>
    <xf numFmtId="9" fontId="21" fillId="0" borderId="20" xfId="0" applyNumberFormat="1" applyFont="1" applyFill="1" applyBorder="1" applyAlignment="1"/>
    <xf numFmtId="9" fontId="21" fillId="0" borderId="21" xfId="0" applyNumberFormat="1" applyFont="1" applyFill="1" applyBorder="1" applyAlignment="1">
      <alignment horizontal="center"/>
    </xf>
    <xf numFmtId="9" fontId="19" fillId="0" borderId="21" xfId="0" applyNumberFormat="1" applyFont="1" applyFill="1" applyBorder="1" applyAlignment="1"/>
    <xf numFmtId="166" fontId="19" fillId="0" borderId="22" xfId="0" applyNumberFormat="1" applyFont="1" applyFill="1" applyBorder="1" applyProtection="1"/>
    <xf numFmtId="166" fontId="19" fillId="0" borderId="23" xfId="1" applyNumberFormat="1" applyFont="1" applyFill="1" applyBorder="1" applyProtection="1"/>
    <xf numFmtId="164" fontId="14" fillId="2" borderId="10" xfId="0" applyNumberFormat="1" applyFont="1" applyFill="1" applyBorder="1" applyAlignment="1" applyProtection="1">
      <alignment horizontal="center" vertical="center"/>
    </xf>
    <xf numFmtId="5" fontId="8" fillId="6" borderId="24" xfId="0" applyNumberFormat="1" applyFont="1" applyFill="1" applyBorder="1" applyAlignment="1">
      <alignment horizontal="left"/>
    </xf>
    <xf numFmtId="0" fontId="24" fillId="0" borderId="0" xfId="0" applyFont="1"/>
    <xf numFmtId="0" fontId="19" fillId="5" borderId="15" xfId="0" applyFont="1" applyFill="1" applyBorder="1" applyAlignment="1" applyProtection="1">
      <alignment horizontal="right"/>
      <protection locked="0"/>
    </xf>
    <xf numFmtId="165" fontId="19" fillId="5" borderId="15" xfId="0" applyNumberFormat="1" applyFont="1" applyFill="1" applyBorder="1" applyAlignment="1" applyProtection="1">
      <alignment horizontal="right" vertical="center"/>
      <protection locked="0"/>
    </xf>
    <xf numFmtId="165" fontId="19" fillId="3" borderId="15" xfId="0" applyNumberFormat="1" applyFont="1" applyFill="1" applyBorder="1" applyProtection="1">
      <protection locked="0"/>
    </xf>
    <xf numFmtId="9" fontId="19" fillId="3" borderId="15" xfId="0" applyNumberFormat="1" applyFont="1" applyFill="1" applyBorder="1" applyProtection="1">
      <protection locked="0"/>
    </xf>
    <xf numFmtId="166" fontId="19" fillId="4" borderId="15" xfId="0" applyNumberFormat="1" applyFont="1" applyFill="1" applyBorder="1" applyAlignment="1" applyProtection="1">
      <alignment horizontal="right" vertical="center"/>
      <protection locked="0"/>
    </xf>
    <xf numFmtId="165" fontId="19" fillId="4" borderId="15" xfId="0" applyNumberFormat="1" applyFont="1" applyFill="1" applyBorder="1" applyAlignment="1" applyProtection="1">
      <alignment horizontal="right" vertical="center"/>
      <protection locked="0"/>
    </xf>
    <xf numFmtId="0" fontId="19" fillId="0" borderId="25" xfId="0" applyFont="1" applyFill="1" applyBorder="1" applyProtection="1">
      <protection locked="0"/>
    </xf>
    <xf numFmtId="165" fontId="19" fillId="0" borderId="25" xfId="0" applyNumberFormat="1" applyFont="1" applyFill="1" applyBorder="1" applyProtection="1">
      <protection locked="0"/>
    </xf>
    <xf numFmtId="165" fontId="19" fillId="5" borderId="15" xfId="0" applyNumberFormat="1" applyFont="1" applyFill="1" applyBorder="1" applyProtection="1">
      <protection locked="0"/>
    </xf>
    <xf numFmtId="0" fontId="0" fillId="2" borderId="1" xfId="0" quotePrefix="1" applyFill="1" applyBorder="1" applyAlignment="1">
      <alignment horizontal="center" vertical="center"/>
    </xf>
    <xf numFmtId="165" fontId="3" fillId="2" borderId="5" xfId="0" applyNumberFormat="1" applyFont="1" applyFill="1" applyBorder="1" applyAlignment="1" applyProtection="1">
      <alignment vertical="center"/>
      <protection locked="0"/>
    </xf>
    <xf numFmtId="0" fontId="0" fillId="2" borderId="12" xfId="0" quotePrefix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 applyProtection="1">
      <alignment vertical="center"/>
      <protection locked="0"/>
    </xf>
    <xf numFmtId="0" fontId="0" fillId="2" borderId="6" xfId="0" quotePrefix="1" applyFill="1" applyBorder="1" applyAlignment="1">
      <alignment horizontal="center" vertical="center"/>
    </xf>
    <xf numFmtId="164" fontId="4" fillId="2" borderId="7" xfId="0" applyNumberFormat="1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>
      <alignment vertical="center"/>
    </xf>
    <xf numFmtId="0" fontId="0" fillId="2" borderId="3" xfId="0" quotePrefix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5" fillId="0" borderId="0" xfId="0" applyFont="1" applyFill="1" applyBorder="1"/>
    <xf numFmtId="166" fontId="14" fillId="2" borderId="10" xfId="2" applyNumberFormat="1" applyFont="1" applyFill="1" applyBorder="1" applyAlignment="1" applyProtection="1">
      <alignment horizontal="center" vertical="center"/>
    </xf>
    <xf numFmtId="165" fontId="28" fillId="2" borderId="13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>
      <alignment horizontal="right"/>
    </xf>
    <xf numFmtId="0" fontId="0" fillId="2" borderId="8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1" fillId="2" borderId="27" xfId="0" applyFont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2" borderId="30" xfId="0" applyFill="1" applyBorder="1" applyAlignment="1">
      <alignment horizontal="right" vertical="center"/>
    </xf>
    <xf numFmtId="0" fontId="0" fillId="2" borderId="0" xfId="0" applyFill="1" applyBorder="1" applyAlignment="1" applyProtection="1"/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right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32" xfId="0" applyFont="1" applyFill="1" applyBorder="1" applyAlignment="1" applyProtection="1">
      <alignment horizontal="left" vertical="center" wrapText="1"/>
    </xf>
    <xf numFmtId="0" fontId="9" fillId="2" borderId="24" xfId="0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1" fillId="2" borderId="1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24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0" fontId="1" fillId="2" borderId="22" xfId="0" applyFont="1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9" fontId="21" fillId="6" borderId="3" xfId="0" quotePrefix="1" applyNumberFormat="1" applyFont="1" applyFill="1" applyBorder="1" applyAlignment="1">
      <alignment horizontal="left"/>
    </xf>
    <xf numFmtId="9" fontId="21" fillId="6" borderId="32" xfId="0" quotePrefix="1" applyNumberFormat="1" applyFont="1" applyFill="1" applyBorder="1" applyAlignment="1">
      <alignment horizontal="left"/>
    </xf>
    <xf numFmtId="0" fontId="20" fillId="0" borderId="30" xfId="0" applyFont="1" applyFill="1" applyBorder="1" applyAlignment="1">
      <alignment horizont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9"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41"/>
      </font>
      <fill>
        <patternFill>
          <bgColor indexed="41"/>
        </patternFill>
      </fill>
    </dxf>
    <dxf>
      <font>
        <condense val="0"/>
        <extend val="0"/>
        <color indexed="41"/>
      </font>
      <fill>
        <patternFill>
          <bgColor indexed="41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4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ont>
        <b/>
        <i val="0"/>
        <condense val="0"/>
        <extend val="0"/>
        <color auto="1"/>
      </font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  <fill>
        <patternFill>
          <bgColor indexed="49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7"/>
  <sheetViews>
    <sheetView showGridLines="0" tabSelected="1" zoomScaleNormal="100" workbookViewId="0">
      <selection sqref="A1:E1"/>
    </sheetView>
  </sheetViews>
  <sheetFormatPr defaultRowHeight="13.2" x14ac:dyDescent="0.25"/>
  <cols>
    <col min="1" max="1" width="3.6640625" customWidth="1"/>
    <col min="2" max="2" width="13" customWidth="1"/>
    <col min="3" max="3" width="17.6640625" customWidth="1"/>
    <col min="4" max="4" width="14.44140625" customWidth="1"/>
    <col min="5" max="5" width="12.88671875" customWidth="1"/>
    <col min="6" max="6" width="3.88671875" customWidth="1"/>
    <col min="7" max="7" width="13.88671875" customWidth="1"/>
    <col min="8" max="8" width="19.5546875" customWidth="1"/>
    <col min="9" max="9" width="17.44140625" customWidth="1"/>
    <col min="11" max="11" width="11.109375" bestFit="1" customWidth="1"/>
    <col min="39" max="54" width="9.109375" style="16" customWidth="1"/>
  </cols>
  <sheetData>
    <row r="1" spans="1:54" s="85" customFormat="1" ht="42" customHeight="1" x14ac:dyDescent="0.2">
      <c r="A1" s="124" t="s">
        <v>45</v>
      </c>
      <c r="B1" s="124"/>
      <c r="C1" s="124"/>
      <c r="D1" s="124"/>
      <c r="E1" s="124"/>
      <c r="H1" s="125" t="s">
        <v>46</v>
      </c>
      <c r="I1" s="125"/>
    </row>
    <row r="2" spans="1:54" ht="45" customHeight="1" x14ac:dyDescent="0.25">
      <c r="A2" s="139" t="s">
        <v>47</v>
      </c>
      <c r="B2" s="139"/>
      <c r="C2" s="139"/>
      <c r="D2" s="139"/>
      <c r="E2" s="139"/>
      <c r="F2" s="139"/>
      <c r="G2" s="139"/>
      <c r="H2" s="139"/>
      <c r="I2" s="139"/>
    </row>
    <row r="3" spans="1:54" s="1" customFormat="1" ht="22.5" customHeight="1" x14ac:dyDescent="0.25">
      <c r="B3" s="111" t="s">
        <v>35</v>
      </c>
      <c r="C3" s="111"/>
      <c r="D3" s="111"/>
      <c r="E3" s="112"/>
      <c r="F3" s="112"/>
      <c r="G3" s="112"/>
      <c r="H3" s="112"/>
      <c r="I3" s="24"/>
    </row>
    <row r="4" spans="1:54" s="1" customFormat="1" ht="20.100000000000001" customHeight="1" x14ac:dyDescent="0.25">
      <c r="B4" s="111" t="s">
        <v>8</v>
      </c>
      <c r="C4" s="111"/>
      <c r="D4" s="111"/>
      <c r="E4" s="113"/>
      <c r="F4" s="113"/>
      <c r="G4" s="113"/>
      <c r="H4" s="113"/>
      <c r="I4" s="24"/>
    </row>
    <row r="5" spans="1:54" s="1" customFormat="1" ht="20.100000000000001" customHeight="1" x14ac:dyDescent="0.25">
      <c r="B5" s="111" t="s">
        <v>9</v>
      </c>
      <c r="C5" s="111"/>
      <c r="D5" s="111"/>
      <c r="E5" s="113"/>
      <c r="F5" s="113"/>
      <c r="G5" s="113"/>
      <c r="H5" s="113"/>
      <c r="I5" s="24"/>
    </row>
    <row r="6" spans="1:54" s="1" customFormat="1" ht="20.100000000000001" customHeight="1" x14ac:dyDescent="0.25">
      <c r="B6" s="111" t="s">
        <v>10</v>
      </c>
      <c r="C6" s="111"/>
      <c r="D6" s="111"/>
      <c r="E6" s="25"/>
      <c r="F6" s="117" t="s">
        <v>29</v>
      </c>
      <c r="G6" s="117"/>
      <c r="H6" s="117"/>
      <c r="I6" s="24"/>
    </row>
    <row r="7" spans="1:54" s="1" customFormat="1" ht="20.100000000000001" customHeight="1" x14ac:dyDescent="0.25">
      <c r="B7" s="111" t="s">
        <v>14</v>
      </c>
      <c r="C7" s="111"/>
      <c r="D7" s="111"/>
      <c r="E7" s="25"/>
      <c r="F7" s="117" t="s">
        <v>29</v>
      </c>
      <c r="G7" s="117"/>
      <c r="H7" s="117"/>
      <c r="I7" s="24"/>
      <c r="L7" s="108"/>
    </row>
    <row r="8" spans="1:54" x14ac:dyDescent="0.25">
      <c r="H8" s="15"/>
      <c r="I8" s="15"/>
    </row>
    <row r="9" spans="1:54" s="11" customFormat="1" ht="13.8" thickBot="1" x14ac:dyDescent="0.3">
      <c r="B9" s="12"/>
      <c r="C9" s="13"/>
      <c r="D9" s="13"/>
      <c r="E9" s="13"/>
    </row>
    <row r="10" spans="1:54" s="11" customFormat="1" ht="16.5" customHeight="1" thickBot="1" x14ac:dyDescent="0.3">
      <c r="A10" s="28"/>
      <c r="B10" s="14"/>
      <c r="D10" s="23" t="s">
        <v>11</v>
      </c>
      <c r="E10" s="32"/>
      <c r="F10" s="23"/>
      <c r="G10" s="42" t="s">
        <v>12</v>
      </c>
      <c r="H10" s="43" t="e">
        <f>Formulas!C19</f>
        <v>#N/A</v>
      </c>
      <c r="I10" s="31"/>
    </row>
    <row r="11" spans="1:54" ht="18" customHeight="1" thickBot="1" x14ac:dyDescent="0.3">
      <c r="B11" s="9"/>
      <c r="C11" s="10"/>
      <c r="D11" s="10"/>
      <c r="E11" s="10"/>
    </row>
    <row r="12" spans="1:54" ht="33" customHeight="1" x14ac:dyDescent="0.25">
      <c r="A12" s="95" t="s">
        <v>0</v>
      </c>
      <c r="B12" s="114" t="s">
        <v>42</v>
      </c>
      <c r="C12" s="115"/>
      <c r="D12" s="115"/>
      <c r="E12" s="115"/>
      <c r="F12" s="115"/>
      <c r="G12" s="115"/>
      <c r="H12" s="115"/>
      <c r="I12" s="96"/>
      <c r="J12" s="2"/>
      <c r="K12" s="2"/>
    </row>
    <row r="13" spans="1:54" ht="42" customHeight="1" thickBot="1" x14ac:dyDescent="0.3">
      <c r="A13" s="97" t="s">
        <v>1</v>
      </c>
      <c r="B13" s="144" t="s">
        <v>43</v>
      </c>
      <c r="C13" s="145"/>
      <c r="D13" s="145"/>
      <c r="E13" s="145"/>
      <c r="F13" s="145"/>
      <c r="G13" s="145"/>
      <c r="H13" s="145"/>
      <c r="I13" s="110">
        <v>4050</v>
      </c>
      <c r="J13" s="2"/>
      <c r="K13" s="2"/>
    </row>
    <row r="14" spans="1:54" s="2" customFormat="1" ht="29.25" customHeight="1" thickBot="1" x14ac:dyDescent="0.35">
      <c r="A14" s="98" t="s">
        <v>2</v>
      </c>
      <c r="B14" s="140" t="s">
        <v>37</v>
      </c>
      <c r="C14" s="141"/>
      <c r="D14" s="141"/>
      <c r="E14" s="141"/>
      <c r="F14" s="141"/>
      <c r="G14" s="141"/>
      <c r="H14" s="141"/>
      <c r="I14" s="99">
        <f>I12-I13</f>
        <v>-4050</v>
      </c>
      <c r="J14" s="3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</row>
    <row r="15" spans="1:54" s="2" customFormat="1" ht="18" customHeight="1" x14ac:dyDescent="0.25">
      <c r="A15" s="143"/>
      <c r="B15" s="143"/>
      <c r="C15" s="143"/>
      <c r="D15" s="143"/>
      <c r="E15" s="143"/>
      <c r="F15" s="143"/>
      <c r="G15" s="143"/>
      <c r="H15" s="143"/>
      <c r="I15" s="143"/>
      <c r="J15" s="5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4" s="2" customFormat="1" ht="20.25" customHeight="1" x14ac:dyDescent="0.25">
      <c r="A16" s="142" t="e">
        <f>IF(I14&lt;(H10*3.3),"STOP! There is no Parental Payment","Payment Limit Applies - Proceed to the Next Step.")</f>
        <v>#N/A</v>
      </c>
      <c r="B16" s="142"/>
      <c r="C16" s="142"/>
      <c r="D16" s="142"/>
      <c r="E16" s="142"/>
      <c r="F16" s="142"/>
      <c r="G16" s="142"/>
      <c r="H16" s="142"/>
      <c r="I16" s="142"/>
      <c r="J16" s="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</row>
    <row r="17" spans="1:54" s="2" customFormat="1" ht="18" customHeight="1" thickBot="1" x14ac:dyDescent="0.3">
      <c r="A17" s="116"/>
      <c r="B17" s="116"/>
      <c r="C17" s="116"/>
      <c r="D17" s="116"/>
      <c r="E17" s="116"/>
      <c r="F17" s="116"/>
      <c r="G17" s="116"/>
      <c r="H17" s="116"/>
      <c r="I17" s="116"/>
      <c r="J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4" s="2" customFormat="1" ht="36" customHeight="1" x14ac:dyDescent="0.25">
      <c r="A18" s="95" t="s">
        <v>5</v>
      </c>
      <c r="B18" s="126" t="s">
        <v>36</v>
      </c>
      <c r="C18" s="127"/>
      <c r="D18" s="127"/>
      <c r="E18" s="127"/>
      <c r="F18" s="127"/>
      <c r="G18" s="127"/>
      <c r="H18" s="127"/>
      <c r="I18" s="100"/>
      <c r="J18" s="7"/>
      <c r="K1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</row>
    <row r="19" spans="1:54" s="2" customFormat="1" ht="21.75" customHeight="1" x14ac:dyDescent="0.25">
      <c r="A19" s="101" t="s">
        <v>6</v>
      </c>
      <c r="B19" s="126" t="s">
        <v>38</v>
      </c>
      <c r="C19" s="127"/>
      <c r="D19" s="127"/>
      <c r="E19" s="127"/>
      <c r="F19" s="127"/>
      <c r="G19" s="127"/>
      <c r="H19" s="127"/>
      <c r="I19" s="102"/>
      <c r="J19" s="7"/>
      <c r="K1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 s="2" customFormat="1" ht="21.75" customHeight="1" thickBot="1" x14ac:dyDescent="0.3">
      <c r="A20" s="101" t="s">
        <v>27</v>
      </c>
      <c r="B20" s="130" t="s">
        <v>39</v>
      </c>
      <c r="C20" s="131"/>
      <c r="D20" s="131"/>
      <c r="E20" s="131"/>
      <c r="F20" s="131"/>
      <c r="G20" s="132" t="s">
        <v>7</v>
      </c>
      <c r="H20" s="133"/>
      <c r="I20" s="103">
        <f>I18-I19</f>
        <v>0</v>
      </c>
      <c r="J20" s="7"/>
      <c r="K20"/>
      <c r="L20"/>
      <c r="M20"/>
      <c r="N20"/>
      <c r="O20"/>
      <c r="P20"/>
      <c r="Q20"/>
      <c r="R20"/>
      <c r="S20"/>
      <c r="T20"/>
      <c r="U20"/>
      <c r="V20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</row>
    <row r="21" spans="1:54" s="2" customFormat="1" ht="20.25" customHeight="1" thickBot="1" x14ac:dyDescent="0.3">
      <c r="A21" s="104" t="s">
        <v>28</v>
      </c>
      <c r="B21" s="134" t="s">
        <v>40</v>
      </c>
      <c r="C21" s="135"/>
      <c r="D21" s="135"/>
      <c r="E21" s="135"/>
      <c r="F21" s="135"/>
      <c r="G21" s="136" t="s">
        <v>7</v>
      </c>
      <c r="H21" s="137"/>
      <c r="I21" s="105">
        <f>$I$20*365</f>
        <v>0</v>
      </c>
      <c r="J21" s="30"/>
      <c r="K21" s="8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</row>
    <row r="22" spans="1:54" s="2" customFormat="1" ht="43.2" customHeight="1" x14ac:dyDescent="0.25">
      <c r="A22" s="1"/>
      <c r="B22" s="138" t="s">
        <v>41</v>
      </c>
      <c r="C22" s="138"/>
      <c r="D22" s="138"/>
      <c r="E22" s="138"/>
      <c r="F22" s="138"/>
      <c r="G22" s="138"/>
      <c r="H22" s="138"/>
      <c r="I22" s="138"/>
      <c r="J22" s="29"/>
      <c r="L22" s="8"/>
      <c r="M22" s="4"/>
    </row>
    <row r="23" spans="1:54" s="2" customFormat="1" ht="22.5" customHeight="1" x14ac:dyDescent="0.25">
      <c r="A23"/>
      <c r="B23"/>
      <c r="C23"/>
      <c r="D23"/>
      <c r="E23"/>
      <c r="F23"/>
      <c r="G23"/>
      <c r="H23"/>
      <c r="I23"/>
      <c r="J23"/>
      <c r="K23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</row>
    <row r="24" spans="1:54" ht="13.8" thickBot="1" x14ac:dyDescent="0.3">
      <c r="B24" s="15"/>
      <c r="C24" s="15"/>
      <c r="D24" s="15"/>
      <c r="E24" s="15"/>
      <c r="F24" s="15"/>
      <c r="G24" s="15"/>
      <c r="H24" s="15"/>
      <c r="I24" s="15"/>
    </row>
    <row r="25" spans="1:54" s="2" customFormat="1" ht="29.25" customHeight="1" thickBot="1" x14ac:dyDescent="0.3">
      <c r="A25" s="121" t="s">
        <v>30</v>
      </c>
      <c r="B25" s="122"/>
      <c r="C25" s="123"/>
      <c r="D25" s="83" t="e">
        <f>I25/12</f>
        <v>#N/A</v>
      </c>
      <c r="E25" s="33"/>
      <c r="F25" s="34"/>
      <c r="G25" s="128" t="s">
        <v>31</v>
      </c>
      <c r="H25" s="129"/>
      <c r="I25" s="83" t="e">
        <f>Formulas!C24</f>
        <v>#N/A</v>
      </c>
      <c r="J25" s="1"/>
    </row>
    <row r="26" spans="1:54" s="2" customFormat="1" ht="22.2" customHeight="1" thickBot="1" x14ac:dyDescent="0.35">
      <c r="A26" s="121" t="s">
        <v>23</v>
      </c>
      <c r="B26" s="122"/>
      <c r="C26" s="123"/>
      <c r="D26" s="109" t="e">
        <f>Formulas!C22</f>
        <v>#N/A</v>
      </c>
      <c r="E26" s="35"/>
      <c r="F26" s="24"/>
      <c r="G26" s="45"/>
      <c r="H26" s="44"/>
      <c r="I26" s="46"/>
      <c r="K26" s="4"/>
    </row>
    <row r="27" spans="1:54" s="2" customFormat="1" ht="21.75" customHeight="1" x14ac:dyDescent="0.3">
      <c r="A27" s="27"/>
      <c r="B27" s="27"/>
      <c r="C27" s="27"/>
      <c r="D27" s="27"/>
      <c r="E27" s="27"/>
      <c r="F27" s="27"/>
      <c r="G27" s="45"/>
      <c r="H27" s="27"/>
      <c r="I27" s="46" t="str">
        <f>IF(E10=9,#REF!, IF( E10=10,#REF!, ""))</f>
        <v/>
      </c>
      <c r="J27"/>
      <c r="K27" s="4"/>
    </row>
    <row r="28" spans="1:54" s="2" customFormat="1" ht="20.25" customHeight="1" x14ac:dyDescent="0.25">
      <c r="A28" s="36"/>
      <c r="B28" s="36"/>
      <c r="C28" s="36"/>
      <c r="D28" s="36"/>
      <c r="E28" s="27"/>
      <c r="F28" s="27"/>
      <c r="G28" s="27"/>
      <c r="H28" s="27"/>
      <c r="I28" s="27"/>
      <c r="J28"/>
      <c r="K28" s="4"/>
    </row>
    <row r="29" spans="1:54" s="2" customFormat="1" ht="22.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1"/>
      <c r="K29" s="4"/>
    </row>
    <row r="30" spans="1:54" ht="15.6" x14ac:dyDescent="0.3">
      <c r="A30" s="37"/>
      <c r="B30" s="119"/>
      <c r="C30" s="119"/>
      <c r="D30" s="119"/>
      <c r="E30" s="119"/>
      <c r="F30" s="119"/>
      <c r="G30" s="119"/>
      <c r="H30" s="119"/>
      <c r="I30" s="38"/>
      <c r="J30" s="1"/>
      <c r="K30" s="4"/>
    </row>
    <row r="31" spans="1:54" ht="15.6" x14ac:dyDescent="0.3">
      <c r="A31" s="37"/>
      <c r="B31" s="119"/>
      <c r="C31" s="119"/>
      <c r="D31" s="119"/>
      <c r="E31" s="119"/>
      <c r="F31" s="119"/>
      <c r="G31" s="119"/>
      <c r="H31" s="119"/>
      <c r="I31" s="39"/>
      <c r="J31" s="1"/>
    </row>
    <row r="32" spans="1:54" ht="15.6" x14ac:dyDescent="0.3">
      <c r="A32" s="37"/>
      <c r="B32" s="119"/>
      <c r="C32" s="119"/>
      <c r="D32" s="119"/>
      <c r="E32" s="119"/>
      <c r="F32" s="119"/>
      <c r="G32" s="119"/>
      <c r="H32" s="119"/>
      <c r="I32" s="39"/>
      <c r="J32" s="1"/>
    </row>
    <row r="33" spans="1:10" ht="15.6" x14ac:dyDescent="0.3">
      <c r="A33" s="37"/>
      <c r="B33" s="40"/>
      <c r="C33" s="41"/>
      <c r="D33" s="41"/>
      <c r="E33" s="120"/>
      <c r="F33" s="120"/>
      <c r="G33" s="120"/>
      <c r="H33" s="120"/>
      <c r="I33" s="38"/>
      <c r="J33" s="1"/>
    </row>
    <row r="34" spans="1:10" ht="15.6" x14ac:dyDescent="0.3">
      <c r="A34" s="19"/>
      <c r="B34" s="20"/>
      <c r="C34" s="7"/>
      <c r="D34" s="7"/>
      <c r="E34" s="118"/>
      <c r="F34" s="118"/>
      <c r="G34" s="118"/>
      <c r="H34" s="118"/>
      <c r="I34" s="21"/>
      <c r="J34" s="22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</sheetData>
  <sheetProtection selectLockedCells="1"/>
  <mergeCells count="34">
    <mergeCell ref="A1:E1"/>
    <mergeCell ref="H1:I1"/>
    <mergeCell ref="B18:H18"/>
    <mergeCell ref="B19:H19"/>
    <mergeCell ref="A25:C25"/>
    <mergeCell ref="G25:H25"/>
    <mergeCell ref="B20:F20"/>
    <mergeCell ref="G20:H20"/>
    <mergeCell ref="B21:F21"/>
    <mergeCell ref="G21:H21"/>
    <mergeCell ref="B22:I22"/>
    <mergeCell ref="A2:I2"/>
    <mergeCell ref="B14:H14"/>
    <mergeCell ref="A16:I16"/>
    <mergeCell ref="A15:I15"/>
    <mergeCell ref="B13:H13"/>
    <mergeCell ref="A17:I17"/>
    <mergeCell ref="F6:H6"/>
    <mergeCell ref="F7:H7"/>
    <mergeCell ref="B6:D6"/>
    <mergeCell ref="E34:H34"/>
    <mergeCell ref="B30:H30"/>
    <mergeCell ref="B31:H31"/>
    <mergeCell ref="B32:H32"/>
    <mergeCell ref="E33:H33"/>
    <mergeCell ref="A26:C26"/>
    <mergeCell ref="B3:D3"/>
    <mergeCell ref="E3:H3"/>
    <mergeCell ref="B4:D4"/>
    <mergeCell ref="E4:H4"/>
    <mergeCell ref="B12:H12"/>
    <mergeCell ref="B5:D5"/>
    <mergeCell ref="E5:H5"/>
    <mergeCell ref="B7:D7"/>
  </mergeCells>
  <phoneticPr fontId="11" type="noConversion"/>
  <conditionalFormatting sqref="A16:I16">
    <cfRule type="expression" dxfId="18" priority="8" stopIfTrue="1">
      <formula>$I$14=(0-$I$13)</formula>
    </cfRule>
    <cfRule type="expression" dxfId="17" priority="9" stopIfTrue="1">
      <formula>$I$14&lt;($H$10*3.3)</formula>
    </cfRule>
    <cfRule type="expression" dxfId="16" priority="10" stopIfTrue="1">
      <formula>$I$14&gt;=($H$10*3.3)</formula>
    </cfRule>
  </conditionalFormatting>
  <conditionalFormatting sqref="D25:D26">
    <cfRule type="cellIs" dxfId="15" priority="1" stopIfTrue="1" operator="greaterThan">
      <formula>0</formula>
    </cfRule>
  </conditionalFormatting>
  <conditionalFormatting sqref="I14">
    <cfRule type="expression" dxfId="14" priority="11" stopIfTrue="1">
      <formula>$I$12&lt;=0</formula>
    </cfRule>
    <cfRule type="cellIs" dxfId="13" priority="12" stopIfTrue="1" operator="lessThan">
      <formula>($H$10*3.3)</formula>
    </cfRule>
    <cfRule type="cellIs" dxfId="12" priority="13" stopIfTrue="1" operator="greaterThanOrEqual">
      <formula>($H$10*3.3)</formula>
    </cfRule>
  </conditionalFormatting>
  <conditionalFormatting sqref="I21">
    <cfRule type="expression" dxfId="11" priority="2" stopIfTrue="1">
      <formula>$I$14&lt;#REF!</formula>
    </cfRule>
  </conditionalFormatting>
  <conditionalFormatting sqref="I25">
    <cfRule type="cellIs" dxfId="10" priority="4" stopIfTrue="1" operator="greaterThan">
      <formula>0</formula>
    </cfRule>
  </conditionalFormatting>
  <conditionalFormatting sqref="I34">
    <cfRule type="expression" dxfId="9" priority="3" stopIfTrue="1">
      <formula>#REF!&lt;#REF!</formula>
    </cfRule>
  </conditionalFormatting>
  <conditionalFormatting sqref="J14">
    <cfRule type="expression" dxfId="8" priority="5" stopIfTrue="1">
      <formula>$F$12&lt;=0</formula>
    </cfRule>
    <cfRule type="cellIs" dxfId="7" priority="6" stopIfTrue="1" operator="lessThan">
      <formula>$D$26</formula>
    </cfRule>
    <cfRule type="cellIs" dxfId="6" priority="7" stopIfTrue="1" operator="greaterThanOrEqual">
      <formula>$D$26</formula>
    </cfRule>
  </conditionalFormatting>
  <printOptions horizontalCentered="1"/>
  <pageMargins left="0.5" right="0.5" top="0.5" bottom="0.5" header="0.47" footer="0.34"/>
  <pageSetup orientation="portrait" r:id="rId1"/>
  <headerFooter alignWithMargins="0"/>
  <ignoredErrors>
    <ignoredError sqref="H10" evalError="1"/>
    <ignoredError sqref="A12:A14 A18:A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workbookViewId="0">
      <selection activeCell="C29" sqref="C29"/>
    </sheetView>
  </sheetViews>
  <sheetFormatPr defaultColWidth="9.109375" defaultRowHeight="11.4" x14ac:dyDescent="0.2"/>
  <cols>
    <col min="1" max="1" width="1.6640625" style="50" customWidth="1"/>
    <col min="2" max="2" width="22" style="50" customWidth="1"/>
    <col min="3" max="3" width="10.109375" style="50" customWidth="1"/>
    <col min="4" max="4" width="10.33203125" style="50" customWidth="1"/>
    <col min="5" max="5" width="2.44140625" style="50" customWidth="1"/>
    <col min="6" max="6" width="8.6640625" style="50" customWidth="1"/>
    <col min="7" max="7" width="13" style="50" customWidth="1"/>
    <col min="8" max="8" width="6.6640625" style="50" customWidth="1"/>
    <col min="9" max="9" width="13.44140625" style="52" customWidth="1"/>
    <col min="10" max="10" width="9.109375" style="50"/>
    <col min="11" max="11" width="10.44140625" style="50" customWidth="1"/>
    <col min="12" max="16384" width="9.109375" style="50"/>
  </cols>
  <sheetData>
    <row r="1" spans="2:12" s="52" customFormat="1" ht="12.75" customHeight="1" x14ac:dyDescent="0.2"/>
    <row r="2" spans="2:12" ht="12.75" customHeight="1" thickBot="1" x14ac:dyDescent="0.25"/>
    <row r="3" spans="2:12" ht="12.75" customHeight="1" x14ac:dyDescent="0.25">
      <c r="B3" s="151" t="s">
        <v>44</v>
      </c>
      <c r="C3" s="152"/>
      <c r="D3" s="106"/>
      <c r="E3" s="107"/>
      <c r="F3" s="157" t="s">
        <v>19</v>
      </c>
      <c r="G3" s="158"/>
      <c r="H3" s="158"/>
      <c r="I3" s="149" t="s">
        <v>32</v>
      </c>
      <c r="L3" s="53"/>
    </row>
    <row r="4" spans="2:12" ht="22.5" customHeight="1" thickBot="1" x14ac:dyDescent="0.3">
      <c r="B4" s="153"/>
      <c r="C4" s="154"/>
      <c r="D4" s="54"/>
      <c r="E4" s="55"/>
      <c r="F4" s="159"/>
      <c r="G4" s="160"/>
      <c r="H4" s="160"/>
      <c r="I4" s="150"/>
      <c r="J4" s="148" t="s">
        <v>15</v>
      </c>
      <c r="K4" s="148"/>
      <c r="L4" s="56"/>
    </row>
    <row r="5" spans="2:12" ht="12.75" customHeight="1" x14ac:dyDescent="0.2">
      <c r="B5" s="57"/>
      <c r="C5" s="58"/>
      <c r="D5" s="59"/>
      <c r="E5" s="60"/>
      <c r="F5" s="155" t="s">
        <v>17</v>
      </c>
      <c r="G5" s="156"/>
      <c r="H5" s="156"/>
      <c r="I5" s="82">
        <v>0</v>
      </c>
      <c r="J5" s="92"/>
      <c r="K5" s="93" t="e">
        <f>D27-1</f>
        <v>#N/A</v>
      </c>
      <c r="L5" s="52"/>
    </row>
    <row r="6" spans="2:12" ht="12.75" customHeight="1" thickBot="1" x14ac:dyDescent="0.25">
      <c r="B6" s="62" t="s">
        <v>3</v>
      </c>
      <c r="C6" s="63" t="s">
        <v>24</v>
      </c>
      <c r="D6" s="59"/>
      <c r="E6" s="56"/>
      <c r="F6" s="64">
        <v>3.3</v>
      </c>
      <c r="G6" s="65" t="s">
        <v>16</v>
      </c>
      <c r="H6" s="66">
        <f t="shared" ref="H6:H37" si="0">F6+0.25</f>
        <v>3.55</v>
      </c>
      <c r="I6" s="61">
        <v>0.01</v>
      </c>
      <c r="J6" s="94" t="e">
        <f>F6*$C$19</f>
        <v>#N/A</v>
      </c>
      <c r="K6" s="94" t="e">
        <f>H6*$C$19</f>
        <v>#N/A</v>
      </c>
    </row>
    <row r="7" spans="2:12" ht="12.75" customHeight="1" x14ac:dyDescent="0.2">
      <c r="B7" s="59">
        <v>1</v>
      </c>
      <c r="C7" s="67">
        <v>15650</v>
      </c>
      <c r="D7" s="68"/>
      <c r="E7" s="51"/>
      <c r="F7" s="64">
        <f t="shared" ref="F7:F38" si="1">H6</f>
        <v>3.55</v>
      </c>
      <c r="G7" s="65" t="s">
        <v>16</v>
      </c>
      <c r="H7" s="66">
        <f t="shared" si="0"/>
        <v>3.8</v>
      </c>
      <c r="I7" s="69">
        <v>1.7999999999999999E-2</v>
      </c>
      <c r="J7" s="94" t="e">
        <f t="shared" ref="J7:J56" si="2">F7*$C$19</f>
        <v>#N/A</v>
      </c>
      <c r="K7" s="94" t="e">
        <f t="shared" ref="K7:K55" si="3">H7*$C$19</f>
        <v>#N/A</v>
      </c>
    </row>
    <row r="8" spans="2:12" ht="12.75" customHeight="1" x14ac:dyDescent="0.2">
      <c r="B8" s="59">
        <v>2</v>
      </c>
      <c r="C8" s="67">
        <v>21150</v>
      </c>
      <c r="D8" s="68"/>
      <c r="E8" s="51"/>
      <c r="F8" s="64">
        <f t="shared" si="1"/>
        <v>3.8</v>
      </c>
      <c r="G8" s="65" t="s">
        <v>16</v>
      </c>
      <c r="H8" s="66">
        <f t="shared" si="0"/>
        <v>4.05</v>
      </c>
      <c r="I8" s="69">
        <v>2.5999999999999999E-2</v>
      </c>
      <c r="J8" s="94" t="e">
        <f t="shared" si="2"/>
        <v>#N/A</v>
      </c>
      <c r="K8" s="94" t="e">
        <f t="shared" si="3"/>
        <v>#N/A</v>
      </c>
    </row>
    <row r="9" spans="2:12" ht="12.75" customHeight="1" x14ac:dyDescent="0.2">
      <c r="B9" s="59">
        <v>3</v>
      </c>
      <c r="C9" s="67">
        <v>26650</v>
      </c>
      <c r="D9" s="68"/>
      <c r="E9" s="51"/>
      <c r="F9" s="64">
        <f t="shared" si="1"/>
        <v>4.05</v>
      </c>
      <c r="G9" s="65" t="s">
        <v>16</v>
      </c>
      <c r="H9" s="66">
        <f t="shared" si="0"/>
        <v>4.3</v>
      </c>
      <c r="I9" s="69">
        <v>3.4000000000000002E-2</v>
      </c>
      <c r="J9" s="94" t="e">
        <f t="shared" si="2"/>
        <v>#N/A</v>
      </c>
      <c r="K9" s="94" t="e">
        <f t="shared" si="3"/>
        <v>#N/A</v>
      </c>
    </row>
    <row r="10" spans="2:12" ht="12.75" customHeight="1" x14ac:dyDescent="0.2">
      <c r="B10" s="59">
        <v>4</v>
      </c>
      <c r="C10" s="67">
        <v>32150</v>
      </c>
      <c r="D10" s="68"/>
      <c r="E10" s="51"/>
      <c r="F10" s="64">
        <f t="shared" si="1"/>
        <v>4.3</v>
      </c>
      <c r="G10" s="65" t="s">
        <v>16</v>
      </c>
      <c r="H10" s="66">
        <f t="shared" si="0"/>
        <v>4.55</v>
      </c>
      <c r="I10" s="69">
        <v>4.2000000000000003E-2</v>
      </c>
      <c r="J10" s="94" t="e">
        <f t="shared" si="2"/>
        <v>#N/A</v>
      </c>
      <c r="K10" s="94" t="e">
        <f t="shared" si="3"/>
        <v>#N/A</v>
      </c>
    </row>
    <row r="11" spans="2:12" ht="12.75" customHeight="1" x14ac:dyDescent="0.2">
      <c r="B11" s="59">
        <v>5</v>
      </c>
      <c r="C11" s="67">
        <v>37650</v>
      </c>
      <c r="D11" s="68"/>
      <c r="E11" s="51"/>
      <c r="F11" s="64">
        <f t="shared" si="1"/>
        <v>4.55</v>
      </c>
      <c r="G11" s="65" t="s">
        <v>16</v>
      </c>
      <c r="H11" s="66">
        <f t="shared" si="0"/>
        <v>4.8</v>
      </c>
      <c r="I11" s="69">
        <v>0.05</v>
      </c>
      <c r="J11" s="94" t="e">
        <f t="shared" si="2"/>
        <v>#N/A</v>
      </c>
      <c r="K11" s="94" t="e">
        <f t="shared" si="3"/>
        <v>#N/A</v>
      </c>
    </row>
    <row r="12" spans="2:12" ht="12.75" customHeight="1" x14ac:dyDescent="0.2">
      <c r="B12" s="59">
        <v>6</v>
      </c>
      <c r="C12" s="67">
        <v>43150</v>
      </c>
      <c r="D12" s="68"/>
      <c r="E12" s="51"/>
      <c r="F12" s="64">
        <f t="shared" si="1"/>
        <v>4.8</v>
      </c>
      <c r="G12" s="65" t="s">
        <v>16</v>
      </c>
      <c r="H12" s="66">
        <f t="shared" si="0"/>
        <v>5.05</v>
      </c>
      <c r="I12" s="69">
        <v>5.8000000000000003E-2</v>
      </c>
      <c r="J12" s="94" t="e">
        <f t="shared" si="2"/>
        <v>#N/A</v>
      </c>
      <c r="K12" s="94" t="e">
        <f t="shared" si="3"/>
        <v>#N/A</v>
      </c>
    </row>
    <row r="13" spans="2:12" ht="12.75" customHeight="1" x14ac:dyDescent="0.2">
      <c r="B13" s="59">
        <v>7</v>
      </c>
      <c r="C13" s="67">
        <v>48650</v>
      </c>
      <c r="D13" s="68"/>
      <c r="E13" s="51"/>
      <c r="F13" s="64">
        <f t="shared" si="1"/>
        <v>5.05</v>
      </c>
      <c r="G13" s="65" t="s">
        <v>16</v>
      </c>
      <c r="H13" s="66">
        <f t="shared" si="0"/>
        <v>5.3</v>
      </c>
      <c r="I13" s="69">
        <v>6.6000000000000003E-2</v>
      </c>
      <c r="J13" s="94" t="e">
        <f t="shared" si="2"/>
        <v>#N/A</v>
      </c>
      <c r="K13" s="94" t="e">
        <f t="shared" si="3"/>
        <v>#N/A</v>
      </c>
    </row>
    <row r="14" spans="2:12" ht="12.75" customHeight="1" x14ac:dyDescent="0.2">
      <c r="B14" s="59">
        <v>8</v>
      </c>
      <c r="C14" s="67">
        <v>54150</v>
      </c>
      <c r="D14" s="68"/>
      <c r="E14" s="51"/>
      <c r="F14" s="64">
        <f t="shared" si="1"/>
        <v>5.3</v>
      </c>
      <c r="G14" s="65" t="s">
        <v>16</v>
      </c>
      <c r="H14" s="66">
        <f t="shared" si="0"/>
        <v>5.55</v>
      </c>
      <c r="I14" s="69">
        <v>7.3999999999999996E-2</v>
      </c>
      <c r="J14" s="94" t="e">
        <f t="shared" si="2"/>
        <v>#N/A</v>
      </c>
      <c r="K14" s="94" t="e">
        <f t="shared" si="3"/>
        <v>#N/A</v>
      </c>
    </row>
    <row r="15" spans="2:12" ht="12.75" customHeight="1" thickBot="1" x14ac:dyDescent="0.25">
      <c r="B15" s="62" t="s">
        <v>4</v>
      </c>
      <c r="C15" s="70">
        <v>5500</v>
      </c>
      <c r="D15" s="57"/>
      <c r="E15" s="51"/>
      <c r="F15" s="64">
        <f t="shared" si="1"/>
        <v>5.55</v>
      </c>
      <c r="G15" s="65" t="s">
        <v>16</v>
      </c>
      <c r="H15" s="66">
        <f t="shared" si="0"/>
        <v>5.8</v>
      </c>
      <c r="I15" s="69">
        <v>8.2000000000000003E-2</v>
      </c>
      <c r="J15" s="94" t="e">
        <f t="shared" si="2"/>
        <v>#N/A</v>
      </c>
      <c r="K15" s="94" t="e">
        <f t="shared" si="3"/>
        <v>#N/A</v>
      </c>
    </row>
    <row r="16" spans="2:12" ht="12.75" customHeight="1" x14ac:dyDescent="0.2">
      <c r="B16" s="56"/>
      <c r="C16" s="72"/>
      <c r="D16" s="71"/>
      <c r="E16" s="51"/>
      <c r="F16" s="64">
        <f t="shared" si="1"/>
        <v>5.8</v>
      </c>
      <c r="G16" s="65" t="s">
        <v>16</v>
      </c>
      <c r="H16" s="66">
        <f t="shared" si="0"/>
        <v>6.05</v>
      </c>
      <c r="I16" s="69">
        <v>0.09</v>
      </c>
      <c r="J16" s="94" t="e">
        <f t="shared" si="2"/>
        <v>#N/A</v>
      </c>
      <c r="K16" s="94" t="e">
        <f t="shared" si="3"/>
        <v>#N/A</v>
      </c>
    </row>
    <row r="17" spans="1:11" ht="12.75" customHeight="1" x14ac:dyDescent="0.2">
      <c r="B17" s="56"/>
      <c r="C17" s="72"/>
      <c r="E17" s="71"/>
      <c r="F17" s="64">
        <f t="shared" si="1"/>
        <v>6.05</v>
      </c>
      <c r="G17" s="65" t="s">
        <v>16</v>
      </c>
      <c r="H17" s="66">
        <f t="shared" si="0"/>
        <v>6.3</v>
      </c>
      <c r="I17" s="69">
        <v>9.8000000000000004E-2</v>
      </c>
      <c r="J17" s="94" t="e">
        <f t="shared" si="2"/>
        <v>#N/A</v>
      </c>
      <c r="K17" s="94" t="e">
        <f t="shared" si="3"/>
        <v>#N/A</v>
      </c>
    </row>
    <row r="18" spans="1:11" ht="12.75" customHeight="1" x14ac:dyDescent="0.2">
      <c r="B18" s="73" t="s">
        <v>13</v>
      </c>
      <c r="C18" s="86">
        <f>DataEntry!E10</f>
        <v>0</v>
      </c>
      <c r="E18" s="71"/>
      <c r="F18" s="64">
        <f t="shared" si="1"/>
        <v>6.3</v>
      </c>
      <c r="G18" s="65" t="s">
        <v>16</v>
      </c>
      <c r="H18" s="66">
        <f t="shared" si="0"/>
        <v>6.55</v>
      </c>
      <c r="I18" s="69">
        <v>0.106</v>
      </c>
      <c r="J18" s="94" t="e">
        <f t="shared" si="2"/>
        <v>#N/A</v>
      </c>
      <c r="K18" s="94" t="e">
        <f t="shared" si="3"/>
        <v>#N/A</v>
      </c>
    </row>
    <row r="19" spans="1:11" ht="12.75" customHeight="1" x14ac:dyDescent="0.2">
      <c r="A19" s="52"/>
      <c r="B19" s="73" t="s">
        <v>22</v>
      </c>
      <c r="C19" s="87" t="e">
        <f>IF($C$18&lt;9,LOOKUP($C$18,B7:B14,C7:C14),(($C$18-8)*C15)+C14)</f>
        <v>#N/A</v>
      </c>
      <c r="E19" s="71"/>
      <c r="F19" s="64">
        <f t="shared" si="1"/>
        <v>6.55</v>
      </c>
      <c r="G19" s="65" t="s">
        <v>16</v>
      </c>
      <c r="H19" s="66">
        <f t="shared" si="0"/>
        <v>6.8</v>
      </c>
      <c r="I19" s="69">
        <v>0.114</v>
      </c>
      <c r="J19" s="94" t="e">
        <f t="shared" si="2"/>
        <v>#N/A</v>
      </c>
      <c r="K19" s="94" t="e">
        <f t="shared" si="3"/>
        <v>#N/A</v>
      </c>
    </row>
    <row r="20" spans="1:11" ht="12.75" customHeight="1" x14ac:dyDescent="0.2">
      <c r="A20" s="52"/>
      <c r="B20" s="47" t="s">
        <v>21</v>
      </c>
      <c r="C20" s="88">
        <f>DataEntry!I14</f>
        <v>-4050</v>
      </c>
      <c r="F20" s="64">
        <f t="shared" si="1"/>
        <v>6.8</v>
      </c>
      <c r="G20" s="65" t="s">
        <v>16</v>
      </c>
      <c r="H20" s="66">
        <f t="shared" si="0"/>
        <v>7.05</v>
      </c>
      <c r="I20" s="69">
        <v>0.122</v>
      </c>
      <c r="J20" s="94" t="e">
        <f t="shared" si="2"/>
        <v>#N/A</v>
      </c>
      <c r="K20" s="94" t="e">
        <f t="shared" si="3"/>
        <v>#N/A</v>
      </c>
    </row>
    <row r="21" spans="1:11" ht="12.75" customHeight="1" x14ac:dyDescent="0.2">
      <c r="A21" s="52"/>
      <c r="B21" s="47" t="s">
        <v>20</v>
      </c>
      <c r="C21" s="89" t="e">
        <f>C20/C19</f>
        <v>#N/A</v>
      </c>
      <c r="F21" s="64">
        <f t="shared" si="1"/>
        <v>7.05</v>
      </c>
      <c r="G21" s="65" t="s">
        <v>16</v>
      </c>
      <c r="H21" s="66">
        <f t="shared" si="0"/>
        <v>7.3</v>
      </c>
      <c r="I21" s="69">
        <v>0.13</v>
      </c>
      <c r="J21" s="94" t="e">
        <f t="shared" si="2"/>
        <v>#N/A</v>
      </c>
      <c r="K21" s="94" t="e">
        <f t="shared" si="3"/>
        <v>#N/A</v>
      </c>
    </row>
    <row r="22" spans="1:11" ht="12.75" customHeight="1" x14ac:dyDescent="0.2">
      <c r="B22" s="48" t="s">
        <v>23</v>
      </c>
      <c r="C22" s="90" t="e">
        <f>LOOKUP($C$21,$F$6:$F$56,$I$6:$I$56)</f>
        <v>#N/A</v>
      </c>
      <c r="D22" s="52"/>
      <c r="F22" s="64">
        <f t="shared" si="1"/>
        <v>7.3</v>
      </c>
      <c r="G22" s="65" t="s">
        <v>16</v>
      </c>
      <c r="H22" s="66">
        <f t="shared" si="0"/>
        <v>7.55</v>
      </c>
      <c r="I22" s="69">
        <v>0.13800000000000001</v>
      </c>
      <c r="J22" s="94" t="e">
        <f t="shared" si="2"/>
        <v>#N/A</v>
      </c>
      <c r="K22" s="94" t="e">
        <f t="shared" si="3"/>
        <v>#N/A</v>
      </c>
    </row>
    <row r="23" spans="1:11" ht="12.75" customHeight="1" x14ac:dyDescent="0.2">
      <c r="B23" s="48" t="s">
        <v>25</v>
      </c>
      <c r="C23" s="91">
        <f>DataEntry!I21</f>
        <v>0</v>
      </c>
      <c r="D23" s="74"/>
      <c r="F23" s="64">
        <f t="shared" si="1"/>
        <v>7.55</v>
      </c>
      <c r="G23" s="65" t="s">
        <v>16</v>
      </c>
      <c r="H23" s="66">
        <f t="shared" si="0"/>
        <v>7.8</v>
      </c>
      <c r="I23" s="69">
        <v>0.14599999999999999</v>
      </c>
      <c r="J23" s="94" t="e">
        <f t="shared" si="2"/>
        <v>#N/A</v>
      </c>
      <c r="K23" s="94" t="e">
        <f t="shared" si="3"/>
        <v>#N/A</v>
      </c>
    </row>
    <row r="24" spans="1:11" ht="12.75" customHeight="1" x14ac:dyDescent="0.2">
      <c r="B24" s="49" t="s">
        <v>33</v>
      </c>
      <c r="C24" s="91" t="e">
        <f>C23*C22</f>
        <v>#N/A</v>
      </c>
      <c r="D24" s="56"/>
      <c r="E24" s="52"/>
      <c r="F24" s="64">
        <f t="shared" si="1"/>
        <v>7.8</v>
      </c>
      <c r="G24" s="65" t="s">
        <v>16</v>
      </c>
      <c r="H24" s="66">
        <f t="shared" si="0"/>
        <v>8.0500000000000007</v>
      </c>
      <c r="I24" s="69">
        <v>0.154</v>
      </c>
      <c r="J24" s="94" t="e">
        <f t="shared" si="2"/>
        <v>#N/A</v>
      </c>
      <c r="K24" s="94" t="e">
        <f t="shared" si="3"/>
        <v>#N/A</v>
      </c>
    </row>
    <row r="25" spans="1:11" ht="12.75" customHeight="1" x14ac:dyDescent="0.2">
      <c r="B25" s="48" t="s">
        <v>34</v>
      </c>
      <c r="C25" s="91" t="e">
        <f>$C$24/12</f>
        <v>#N/A</v>
      </c>
      <c r="D25" s="74"/>
      <c r="E25" s="52"/>
      <c r="F25" s="64">
        <f t="shared" si="1"/>
        <v>8.0500000000000007</v>
      </c>
      <c r="G25" s="65" t="s">
        <v>16</v>
      </c>
      <c r="H25" s="66">
        <f t="shared" si="0"/>
        <v>8.3000000000000007</v>
      </c>
      <c r="I25" s="69">
        <v>0.16200000000000001</v>
      </c>
      <c r="J25" s="94" t="e">
        <f t="shared" si="2"/>
        <v>#N/A</v>
      </c>
      <c r="K25" s="94" t="e">
        <f t="shared" si="3"/>
        <v>#N/A</v>
      </c>
    </row>
    <row r="26" spans="1:11" ht="12.75" customHeight="1" thickBot="1" x14ac:dyDescent="0.25">
      <c r="B26" s="52"/>
      <c r="C26" s="74"/>
      <c r="D26" s="52"/>
      <c r="E26" s="52"/>
      <c r="F26" s="64">
        <f t="shared" si="1"/>
        <v>8.3000000000000007</v>
      </c>
      <c r="G26" s="65" t="s">
        <v>16</v>
      </c>
      <c r="H26" s="66">
        <f t="shared" si="0"/>
        <v>8.5500000000000007</v>
      </c>
      <c r="I26" s="69">
        <v>0.17</v>
      </c>
      <c r="J26" s="94" t="e">
        <f t="shared" si="2"/>
        <v>#N/A</v>
      </c>
      <c r="K26" s="94" t="e">
        <f t="shared" si="3"/>
        <v>#N/A</v>
      </c>
    </row>
    <row r="27" spans="1:11" ht="12.75" customHeight="1" thickBot="1" x14ac:dyDescent="0.25">
      <c r="B27" s="146" t="s">
        <v>26</v>
      </c>
      <c r="C27" s="147"/>
      <c r="D27" s="84" t="e">
        <f>$C$19*3.3</f>
        <v>#N/A</v>
      </c>
      <c r="E27" s="52"/>
      <c r="F27" s="64">
        <f t="shared" si="1"/>
        <v>8.5500000000000007</v>
      </c>
      <c r="G27" s="65" t="s">
        <v>16</v>
      </c>
      <c r="H27" s="66">
        <f t="shared" si="0"/>
        <v>8.8000000000000007</v>
      </c>
      <c r="I27" s="69">
        <v>0.17799999999999999</v>
      </c>
      <c r="J27" s="94" t="e">
        <f t="shared" si="2"/>
        <v>#N/A</v>
      </c>
      <c r="K27" s="94" t="e">
        <f t="shared" si="3"/>
        <v>#N/A</v>
      </c>
    </row>
    <row r="28" spans="1:11" ht="12.75" customHeight="1" x14ac:dyDescent="0.2">
      <c r="B28" s="55"/>
      <c r="C28" s="55"/>
      <c r="D28" s="74"/>
      <c r="E28" s="52"/>
      <c r="F28" s="64">
        <f t="shared" si="1"/>
        <v>8.8000000000000007</v>
      </c>
      <c r="G28" s="65" t="s">
        <v>16</v>
      </c>
      <c r="H28" s="66">
        <f t="shared" si="0"/>
        <v>9.0500000000000007</v>
      </c>
      <c r="I28" s="69">
        <v>0.186</v>
      </c>
      <c r="J28" s="94" t="e">
        <f t="shared" si="2"/>
        <v>#N/A</v>
      </c>
      <c r="K28" s="94" t="e">
        <f t="shared" si="3"/>
        <v>#N/A</v>
      </c>
    </row>
    <row r="29" spans="1:11" ht="12.75" customHeight="1" x14ac:dyDescent="0.2">
      <c r="B29" s="55"/>
      <c r="C29" s="55"/>
      <c r="D29" s="52"/>
      <c r="E29" s="52"/>
      <c r="F29" s="64">
        <f t="shared" si="1"/>
        <v>9.0500000000000007</v>
      </c>
      <c r="G29" s="65" t="s">
        <v>16</v>
      </c>
      <c r="H29" s="66">
        <f t="shared" si="0"/>
        <v>9.3000000000000007</v>
      </c>
      <c r="I29" s="69">
        <v>0.19400000000000001</v>
      </c>
      <c r="J29" s="94" t="e">
        <f t="shared" si="2"/>
        <v>#N/A</v>
      </c>
      <c r="K29" s="94" t="e">
        <f t="shared" si="3"/>
        <v>#N/A</v>
      </c>
    </row>
    <row r="30" spans="1:11" ht="12.75" customHeight="1" x14ac:dyDescent="0.2">
      <c r="B30" s="52"/>
      <c r="C30" s="52"/>
      <c r="D30" s="74"/>
      <c r="E30" s="74"/>
      <c r="F30" s="64">
        <f t="shared" si="1"/>
        <v>9.3000000000000007</v>
      </c>
      <c r="G30" s="65" t="s">
        <v>16</v>
      </c>
      <c r="H30" s="66">
        <f t="shared" si="0"/>
        <v>9.5500000000000007</v>
      </c>
      <c r="I30" s="69">
        <v>0.20200000000000001</v>
      </c>
      <c r="J30" s="94" t="e">
        <f t="shared" si="2"/>
        <v>#N/A</v>
      </c>
      <c r="K30" s="94" t="e">
        <f t="shared" si="3"/>
        <v>#N/A</v>
      </c>
    </row>
    <row r="31" spans="1:11" ht="12.75" customHeight="1" x14ac:dyDescent="0.2">
      <c r="C31" s="75"/>
      <c r="D31" s="52"/>
      <c r="E31" s="52"/>
      <c r="F31" s="64">
        <f t="shared" si="1"/>
        <v>9.5500000000000007</v>
      </c>
      <c r="G31" s="65" t="s">
        <v>16</v>
      </c>
      <c r="H31" s="66">
        <f t="shared" si="0"/>
        <v>9.8000000000000007</v>
      </c>
      <c r="I31" s="69">
        <v>0.21</v>
      </c>
      <c r="J31" s="94" t="e">
        <f t="shared" si="2"/>
        <v>#N/A</v>
      </c>
      <c r="K31" s="94" t="e">
        <f t="shared" si="3"/>
        <v>#N/A</v>
      </c>
    </row>
    <row r="32" spans="1:11" ht="12.75" customHeight="1" x14ac:dyDescent="0.2">
      <c r="C32" s="76"/>
      <c r="E32" s="74"/>
      <c r="F32" s="64">
        <f t="shared" si="1"/>
        <v>9.8000000000000007</v>
      </c>
      <c r="G32" s="65" t="s">
        <v>16</v>
      </c>
      <c r="H32" s="66">
        <f t="shared" si="0"/>
        <v>10.050000000000001</v>
      </c>
      <c r="I32" s="69">
        <v>0.218</v>
      </c>
      <c r="J32" s="94" t="e">
        <f t="shared" si="2"/>
        <v>#N/A</v>
      </c>
      <c r="K32" s="94" t="e">
        <f t="shared" si="3"/>
        <v>#N/A</v>
      </c>
    </row>
    <row r="33" spans="3:11" ht="12.75" customHeight="1" x14ac:dyDescent="0.2">
      <c r="C33" s="75"/>
      <c r="E33" s="52"/>
      <c r="F33" s="64">
        <f t="shared" si="1"/>
        <v>10.050000000000001</v>
      </c>
      <c r="G33" s="65" t="s">
        <v>16</v>
      </c>
      <c r="H33" s="66">
        <f t="shared" si="0"/>
        <v>10.3</v>
      </c>
      <c r="I33" s="69">
        <v>0.22600000000000001</v>
      </c>
      <c r="J33" s="94" t="e">
        <f t="shared" si="2"/>
        <v>#N/A</v>
      </c>
      <c r="K33" s="94" t="e">
        <f t="shared" si="3"/>
        <v>#N/A</v>
      </c>
    </row>
    <row r="34" spans="3:11" ht="12.75" customHeight="1" x14ac:dyDescent="0.2">
      <c r="C34" s="77"/>
      <c r="F34" s="64">
        <f t="shared" si="1"/>
        <v>10.3</v>
      </c>
      <c r="G34" s="65" t="s">
        <v>16</v>
      </c>
      <c r="H34" s="66">
        <f t="shared" si="0"/>
        <v>10.55</v>
      </c>
      <c r="I34" s="69">
        <v>0.23400000000000001</v>
      </c>
      <c r="J34" s="94" t="e">
        <f t="shared" si="2"/>
        <v>#N/A</v>
      </c>
      <c r="K34" s="94" t="e">
        <f t="shared" si="3"/>
        <v>#N/A</v>
      </c>
    </row>
    <row r="35" spans="3:11" ht="12.75" customHeight="1" x14ac:dyDescent="0.2">
      <c r="C35" s="77"/>
      <c r="F35" s="64">
        <f t="shared" si="1"/>
        <v>10.55</v>
      </c>
      <c r="G35" s="65" t="s">
        <v>16</v>
      </c>
      <c r="H35" s="66">
        <f t="shared" si="0"/>
        <v>10.8</v>
      </c>
      <c r="I35" s="69">
        <v>0.24199999999999999</v>
      </c>
      <c r="J35" s="94" t="e">
        <f t="shared" si="2"/>
        <v>#N/A</v>
      </c>
      <c r="K35" s="94" t="e">
        <f t="shared" si="3"/>
        <v>#N/A</v>
      </c>
    </row>
    <row r="36" spans="3:11" ht="12.75" customHeight="1" x14ac:dyDescent="0.2">
      <c r="F36" s="64">
        <f t="shared" si="1"/>
        <v>10.8</v>
      </c>
      <c r="G36" s="65" t="s">
        <v>16</v>
      </c>
      <c r="H36" s="66">
        <f t="shared" si="0"/>
        <v>11.05</v>
      </c>
      <c r="I36" s="69">
        <v>0.25</v>
      </c>
      <c r="J36" s="94" t="e">
        <f t="shared" si="2"/>
        <v>#N/A</v>
      </c>
      <c r="K36" s="94" t="e">
        <f t="shared" si="3"/>
        <v>#N/A</v>
      </c>
    </row>
    <row r="37" spans="3:11" ht="12.75" customHeight="1" x14ac:dyDescent="0.2">
      <c r="F37" s="64">
        <f t="shared" si="1"/>
        <v>11.05</v>
      </c>
      <c r="G37" s="65" t="s">
        <v>16</v>
      </c>
      <c r="H37" s="66">
        <f t="shared" si="0"/>
        <v>11.3</v>
      </c>
      <c r="I37" s="69">
        <v>0.25800000000000001</v>
      </c>
      <c r="J37" s="94" t="e">
        <f t="shared" si="2"/>
        <v>#N/A</v>
      </c>
      <c r="K37" s="94" t="e">
        <f t="shared" si="3"/>
        <v>#N/A</v>
      </c>
    </row>
    <row r="38" spans="3:11" ht="12.75" customHeight="1" x14ac:dyDescent="0.2">
      <c r="F38" s="64">
        <f t="shared" si="1"/>
        <v>11.3</v>
      </c>
      <c r="G38" s="65" t="s">
        <v>16</v>
      </c>
      <c r="H38" s="66">
        <f t="shared" ref="H38:H55" si="4">F38+0.25</f>
        <v>11.55</v>
      </c>
      <c r="I38" s="69">
        <v>0.26600000000000001</v>
      </c>
      <c r="J38" s="94" t="e">
        <f t="shared" si="2"/>
        <v>#N/A</v>
      </c>
      <c r="K38" s="94" t="e">
        <f t="shared" si="3"/>
        <v>#N/A</v>
      </c>
    </row>
    <row r="39" spans="3:11" ht="12.75" customHeight="1" x14ac:dyDescent="0.2">
      <c r="F39" s="64">
        <f t="shared" ref="F39:F56" si="5">H38</f>
        <v>11.55</v>
      </c>
      <c r="G39" s="65" t="s">
        <v>16</v>
      </c>
      <c r="H39" s="66">
        <f t="shared" si="4"/>
        <v>11.8</v>
      </c>
      <c r="I39" s="69">
        <v>0.27400000000000002</v>
      </c>
      <c r="J39" s="94" t="e">
        <f t="shared" si="2"/>
        <v>#N/A</v>
      </c>
      <c r="K39" s="94" t="e">
        <f t="shared" si="3"/>
        <v>#N/A</v>
      </c>
    </row>
    <row r="40" spans="3:11" ht="12.75" customHeight="1" x14ac:dyDescent="0.2">
      <c r="F40" s="64">
        <f t="shared" si="5"/>
        <v>11.8</v>
      </c>
      <c r="G40" s="65" t="s">
        <v>16</v>
      </c>
      <c r="H40" s="66">
        <f t="shared" si="4"/>
        <v>12.05</v>
      </c>
      <c r="I40" s="69">
        <v>0.28199999999999997</v>
      </c>
      <c r="J40" s="94" t="e">
        <f t="shared" si="2"/>
        <v>#N/A</v>
      </c>
      <c r="K40" s="94" t="e">
        <f t="shared" si="3"/>
        <v>#N/A</v>
      </c>
    </row>
    <row r="41" spans="3:11" ht="12.75" customHeight="1" x14ac:dyDescent="0.2">
      <c r="F41" s="64">
        <f t="shared" si="5"/>
        <v>12.05</v>
      </c>
      <c r="G41" s="65" t="s">
        <v>16</v>
      </c>
      <c r="H41" s="66">
        <f t="shared" si="4"/>
        <v>12.3</v>
      </c>
      <c r="I41" s="69">
        <v>0.28999999999999998</v>
      </c>
      <c r="J41" s="94" t="e">
        <f t="shared" si="2"/>
        <v>#N/A</v>
      </c>
      <c r="K41" s="94" t="e">
        <f t="shared" si="3"/>
        <v>#N/A</v>
      </c>
    </row>
    <row r="42" spans="3:11" ht="12.75" customHeight="1" x14ac:dyDescent="0.2">
      <c r="F42" s="64">
        <f t="shared" si="5"/>
        <v>12.3</v>
      </c>
      <c r="G42" s="65" t="s">
        <v>16</v>
      </c>
      <c r="H42" s="66">
        <f t="shared" si="4"/>
        <v>12.55</v>
      </c>
      <c r="I42" s="69">
        <v>0.29799999999999999</v>
      </c>
      <c r="J42" s="94" t="e">
        <f t="shared" si="2"/>
        <v>#N/A</v>
      </c>
      <c r="K42" s="94" t="e">
        <f t="shared" si="3"/>
        <v>#N/A</v>
      </c>
    </row>
    <row r="43" spans="3:11" ht="12.75" customHeight="1" x14ac:dyDescent="0.2">
      <c r="F43" s="64">
        <f t="shared" si="5"/>
        <v>12.55</v>
      </c>
      <c r="G43" s="65" t="s">
        <v>16</v>
      </c>
      <c r="H43" s="66">
        <f t="shared" si="4"/>
        <v>12.8</v>
      </c>
      <c r="I43" s="69">
        <v>0.30599999999999999</v>
      </c>
      <c r="J43" s="94" t="e">
        <f t="shared" si="2"/>
        <v>#N/A</v>
      </c>
      <c r="K43" s="94" t="e">
        <f t="shared" si="3"/>
        <v>#N/A</v>
      </c>
    </row>
    <row r="44" spans="3:11" ht="12.75" customHeight="1" x14ac:dyDescent="0.2">
      <c r="F44" s="64">
        <f t="shared" si="5"/>
        <v>12.8</v>
      </c>
      <c r="G44" s="65" t="s">
        <v>16</v>
      </c>
      <c r="H44" s="66">
        <f t="shared" si="4"/>
        <v>13.05</v>
      </c>
      <c r="I44" s="69">
        <v>0.314</v>
      </c>
      <c r="J44" s="94" t="e">
        <f t="shared" si="2"/>
        <v>#N/A</v>
      </c>
      <c r="K44" s="94" t="e">
        <f t="shared" si="3"/>
        <v>#N/A</v>
      </c>
    </row>
    <row r="45" spans="3:11" ht="12.75" customHeight="1" x14ac:dyDescent="0.2">
      <c r="F45" s="64">
        <f t="shared" si="5"/>
        <v>13.05</v>
      </c>
      <c r="G45" s="65" t="s">
        <v>16</v>
      </c>
      <c r="H45" s="66">
        <f t="shared" si="4"/>
        <v>13.3</v>
      </c>
      <c r="I45" s="69">
        <v>0.32200000000000001</v>
      </c>
      <c r="J45" s="94" t="e">
        <f t="shared" si="2"/>
        <v>#N/A</v>
      </c>
      <c r="K45" s="94" t="e">
        <f t="shared" si="3"/>
        <v>#N/A</v>
      </c>
    </row>
    <row r="46" spans="3:11" ht="12.75" customHeight="1" x14ac:dyDescent="0.2">
      <c r="F46" s="64">
        <f t="shared" si="5"/>
        <v>13.3</v>
      </c>
      <c r="G46" s="65" t="s">
        <v>16</v>
      </c>
      <c r="H46" s="66">
        <f t="shared" si="4"/>
        <v>13.55</v>
      </c>
      <c r="I46" s="69">
        <v>0.33</v>
      </c>
      <c r="J46" s="94" t="e">
        <f t="shared" si="2"/>
        <v>#N/A</v>
      </c>
      <c r="K46" s="94" t="e">
        <f t="shared" si="3"/>
        <v>#N/A</v>
      </c>
    </row>
    <row r="47" spans="3:11" ht="12.75" customHeight="1" x14ac:dyDescent="0.2">
      <c r="F47" s="64">
        <f t="shared" si="5"/>
        <v>13.55</v>
      </c>
      <c r="G47" s="65" t="s">
        <v>16</v>
      </c>
      <c r="H47" s="66">
        <f t="shared" si="4"/>
        <v>13.8</v>
      </c>
      <c r="I47" s="69">
        <v>0.33800000000000002</v>
      </c>
      <c r="J47" s="94" t="e">
        <f t="shared" si="2"/>
        <v>#N/A</v>
      </c>
      <c r="K47" s="94" t="e">
        <f t="shared" si="3"/>
        <v>#N/A</v>
      </c>
    </row>
    <row r="48" spans="3:11" ht="12.75" customHeight="1" x14ac:dyDescent="0.2">
      <c r="F48" s="64">
        <f t="shared" si="5"/>
        <v>13.8</v>
      </c>
      <c r="G48" s="65" t="s">
        <v>16</v>
      </c>
      <c r="H48" s="66">
        <f t="shared" si="4"/>
        <v>14.05</v>
      </c>
      <c r="I48" s="69">
        <v>0.34599999999999997</v>
      </c>
      <c r="J48" s="94" t="e">
        <f t="shared" si="2"/>
        <v>#N/A</v>
      </c>
      <c r="K48" s="94" t="e">
        <f t="shared" si="3"/>
        <v>#N/A</v>
      </c>
    </row>
    <row r="49" spans="6:11" ht="12.75" customHeight="1" x14ac:dyDescent="0.2">
      <c r="F49" s="64">
        <f t="shared" si="5"/>
        <v>14.05</v>
      </c>
      <c r="G49" s="65" t="s">
        <v>16</v>
      </c>
      <c r="H49" s="66">
        <f t="shared" si="4"/>
        <v>14.3</v>
      </c>
      <c r="I49" s="69">
        <v>0.35399999999999998</v>
      </c>
      <c r="J49" s="94" t="e">
        <f t="shared" si="2"/>
        <v>#N/A</v>
      </c>
      <c r="K49" s="94" t="e">
        <f t="shared" si="3"/>
        <v>#N/A</v>
      </c>
    </row>
    <row r="50" spans="6:11" ht="12.75" customHeight="1" x14ac:dyDescent="0.2">
      <c r="F50" s="64">
        <f t="shared" si="5"/>
        <v>14.3</v>
      </c>
      <c r="G50" s="65" t="s">
        <v>16</v>
      </c>
      <c r="H50" s="66">
        <f t="shared" si="4"/>
        <v>14.55</v>
      </c>
      <c r="I50" s="69">
        <v>0.36199999999999999</v>
      </c>
      <c r="J50" s="94" t="e">
        <f t="shared" si="2"/>
        <v>#N/A</v>
      </c>
      <c r="K50" s="94" t="e">
        <f t="shared" si="3"/>
        <v>#N/A</v>
      </c>
    </row>
    <row r="51" spans="6:11" ht="12.75" customHeight="1" x14ac:dyDescent="0.2">
      <c r="F51" s="64">
        <f t="shared" si="5"/>
        <v>14.55</v>
      </c>
      <c r="G51" s="65" t="s">
        <v>16</v>
      </c>
      <c r="H51" s="66">
        <f t="shared" si="4"/>
        <v>14.8</v>
      </c>
      <c r="I51" s="69">
        <v>0.37</v>
      </c>
      <c r="J51" s="94" t="e">
        <f t="shared" si="2"/>
        <v>#N/A</v>
      </c>
      <c r="K51" s="94" t="e">
        <f t="shared" si="3"/>
        <v>#N/A</v>
      </c>
    </row>
    <row r="52" spans="6:11" ht="12.75" customHeight="1" x14ac:dyDescent="0.2">
      <c r="F52" s="64">
        <f t="shared" si="5"/>
        <v>14.8</v>
      </c>
      <c r="G52" s="65" t="s">
        <v>16</v>
      </c>
      <c r="H52" s="66">
        <f t="shared" si="4"/>
        <v>15.05</v>
      </c>
      <c r="I52" s="69">
        <v>0.378</v>
      </c>
      <c r="J52" s="94" t="e">
        <f t="shared" si="2"/>
        <v>#N/A</v>
      </c>
      <c r="K52" s="94" t="e">
        <f t="shared" si="3"/>
        <v>#N/A</v>
      </c>
    </row>
    <row r="53" spans="6:11" ht="12.75" customHeight="1" x14ac:dyDescent="0.2">
      <c r="F53" s="64">
        <f t="shared" si="5"/>
        <v>15.05</v>
      </c>
      <c r="G53" s="65" t="s">
        <v>16</v>
      </c>
      <c r="H53" s="66">
        <f t="shared" si="4"/>
        <v>15.3</v>
      </c>
      <c r="I53" s="69">
        <v>0.38600000000000001</v>
      </c>
      <c r="J53" s="94" t="e">
        <f t="shared" si="2"/>
        <v>#N/A</v>
      </c>
      <c r="K53" s="94" t="e">
        <f t="shared" si="3"/>
        <v>#N/A</v>
      </c>
    </row>
    <row r="54" spans="6:11" ht="12.75" customHeight="1" x14ac:dyDescent="0.2">
      <c r="F54" s="64">
        <f t="shared" si="5"/>
        <v>15.3</v>
      </c>
      <c r="G54" s="65" t="s">
        <v>16</v>
      </c>
      <c r="H54" s="66">
        <f t="shared" si="4"/>
        <v>15.55</v>
      </c>
      <c r="I54" s="69">
        <v>0.39400000000000002</v>
      </c>
      <c r="J54" s="94" t="e">
        <f t="shared" si="2"/>
        <v>#N/A</v>
      </c>
      <c r="K54" s="94" t="e">
        <f t="shared" si="3"/>
        <v>#N/A</v>
      </c>
    </row>
    <row r="55" spans="6:11" ht="12.75" customHeight="1" x14ac:dyDescent="0.2">
      <c r="F55" s="64">
        <f t="shared" si="5"/>
        <v>15.55</v>
      </c>
      <c r="G55" s="65" t="s">
        <v>16</v>
      </c>
      <c r="H55" s="66">
        <f t="shared" si="4"/>
        <v>15.8</v>
      </c>
      <c r="I55" s="69">
        <v>0.40200000000000002</v>
      </c>
      <c r="J55" s="94" t="e">
        <f t="shared" si="2"/>
        <v>#N/A</v>
      </c>
      <c r="K55" s="94" t="e">
        <f t="shared" si="3"/>
        <v>#N/A</v>
      </c>
    </row>
    <row r="56" spans="6:11" ht="12.75" customHeight="1" thickBot="1" x14ac:dyDescent="0.25">
      <c r="F56" s="78">
        <f t="shared" si="5"/>
        <v>15.8</v>
      </c>
      <c r="G56" s="79" t="s">
        <v>18</v>
      </c>
      <c r="H56" s="80"/>
      <c r="I56" s="81">
        <v>0.41</v>
      </c>
      <c r="J56" s="94" t="e">
        <f t="shared" si="2"/>
        <v>#N/A</v>
      </c>
      <c r="K56" s="94"/>
    </row>
  </sheetData>
  <sheetProtection selectLockedCells="1"/>
  <mergeCells count="6">
    <mergeCell ref="B27:C27"/>
    <mergeCell ref="J4:K4"/>
    <mergeCell ref="I3:I4"/>
    <mergeCell ref="B3:C4"/>
    <mergeCell ref="F5:H5"/>
    <mergeCell ref="F3:H4"/>
  </mergeCells>
  <phoneticPr fontId="13" type="noConversion"/>
  <conditionalFormatting sqref="C19">
    <cfRule type="expression" dxfId="5" priority="1" stopIfTrue="1">
      <formula>$C$18=0</formula>
    </cfRule>
  </conditionalFormatting>
  <conditionalFormatting sqref="C20:C21">
    <cfRule type="expression" dxfId="4" priority="2" stopIfTrue="1">
      <formula>$C$18=0</formula>
    </cfRule>
  </conditionalFormatting>
  <conditionalFormatting sqref="C22:C25">
    <cfRule type="expression" dxfId="3" priority="5" stopIfTrue="1">
      <formula>$C$21&lt;3.3</formula>
    </cfRule>
    <cfRule type="expression" dxfId="2" priority="6" stopIfTrue="1">
      <formula>$C$18=0</formula>
    </cfRule>
  </conditionalFormatting>
  <conditionalFormatting sqref="J6:K56">
    <cfRule type="expression" dxfId="1" priority="4" stopIfTrue="1">
      <formula>$C$18=0</formula>
    </cfRule>
  </conditionalFormatting>
  <conditionalFormatting sqref="K5">
    <cfRule type="expression" dxfId="0" priority="3" stopIfTrue="1">
      <formula>$C$18=0</formula>
    </cfRule>
  </conditionalFormatting>
  <pageMargins left="0.25" right="0.25" top="0.5" bottom="0.25" header="0.25" footer="0.5"/>
  <pageSetup orientation="portrait" r:id="rId1"/>
  <headerFooter alignWithMargins="0">
    <oddHeader>&amp;C&amp;"Arial,Bold"Parental Payment Limit Workbook 2018
Children's Long-Term Support Services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DataEntry</vt:lpstr>
      <vt:lpstr>Formulas</vt:lpstr>
      <vt:lpstr>DataEntry!Print_Area</vt:lpstr>
      <vt:lpstr>Formulas!Print_Area</vt:lpstr>
    </vt:vector>
  </TitlesOfParts>
  <Company>Wisconsin Department of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for Determination of Parental Payment Limit for Children's Long-Term Support Services</dc:title>
  <dc:creator>Tull, Molly  J</dc:creator>
  <cp:keywords>f01337, f-01337, worksheet, for, determination, of, parental, payment, limit, for, children's, long-term, support, services, ivision of long term care, dltc, wisconsin, department of health services, dhs, health service, form, forms</cp:keywords>
  <cp:lastModifiedBy>Ward, Abigail M - DHS</cp:lastModifiedBy>
  <cp:lastPrinted>2018-03-15T16:04:15Z</cp:lastPrinted>
  <dcterms:created xsi:type="dcterms:W3CDTF">2005-06-26T20:42:57Z</dcterms:created>
  <dcterms:modified xsi:type="dcterms:W3CDTF">2025-04-03T14:51:08Z</dcterms:modified>
</cp:coreProperties>
</file>