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hs.wistate.us\1ww\Control\OsCtl\DigitalComms\Team\Barendregt\Publish\"/>
    </mc:Choice>
  </mc:AlternateContent>
  <xr:revisionPtr revIDLastSave="0" documentId="8_{33000889-0EF5-4DF5-A174-8611A002B04F}" xr6:coauthVersionLast="47" xr6:coauthVersionMax="47" xr10:uidLastSave="{00000000-0000-0000-0000-000000000000}"/>
  <bookViews>
    <workbookView xWindow="29205" yWindow="435" windowWidth="19110" windowHeight="9750" tabRatio="727" xr2:uid="{00000000-000D-0000-FFFF-FFFF00000000}"/>
  </bookViews>
  <sheets>
    <sheet name="1st Quarter" sheetId="1" r:id="rId1"/>
    <sheet name="1stQtrAnalysis" sheetId="6" r:id="rId2"/>
    <sheet name="AT1" sheetId="8" r:id="rId3"/>
    <sheet name="IT1" sheetId="10" r:id="rId4"/>
    <sheet name="ST1" sheetId="11" r:id="rId5"/>
    <sheet name="RT1" sheetId="12" r:id="rId6"/>
    <sheet name="TG1" sheetId="7" r:id="rId7"/>
    <sheet name="2nd Quarter" sheetId="4" r:id="rId8"/>
    <sheet name="2ndQtrAnalysis" sheetId="13" r:id="rId9"/>
    <sheet name="AT2" sheetId="16" r:id="rId10"/>
    <sheet name="IT2" sheetId="18" r:id="rId11"/>
    <sheet name="ST2" sheetId="19" r:id="rId12"/>
    <sheet name="RT2" sheetId="20" r:id="rId13"/>
    <sheet name="TG2" sheetId="21" r:id="rId14"/>
    <sheet name="3rd Quarter" sheetId="3" r:id="rId15"/>
    <sheet name="3rdQtrAnalysis" sheetId="14" r:id="rId16"/>
    <sheet name="AT3" sheetId="22" r:id="rId17"/>
    <sheet name="IT3" sheetId="24" r:id="rId18"/>
    <sheet name="ST3" sheetId="25" r:id="rId19"/>
    <sheet name="RT3" sheetId="26" r:id="rId20"/>
    <sheet name="TG3" sheetId="27" r:id="rId21"/>
    <sheet name="4th Quarter" sheetId="5" r:id="rId22"/>
    <sheet name="4thQtrAnalysis" sheetId="15" r:id="rId23"/>
    <sheet name="AT4" sheetId="28" r:id="rId24"/>
    <sheet name="IT4" sheetId="30" r:id="rId25"/>
    <sheet name="ST4" sheetId="31" r:id="rId26"/>
    <sheet name="RT4" sheetId="32" r:id="rId27"/>
    <sheet name="TG4" sheetId="33" r:id="rId28"/>
    <sheet name="Categories" sheetId="2" r:id="rId29"/>
    <sheet name="EOY Data" sheetId="34" state="hidden" r:id="rId30"/>
    <sheet name="EOY Graphs" sheetId="35" r:id="rId31"/>
  </sheets>
  <definedNames>
    <definedName name="_xlnm._FilterDatabase" localSheetId="0" hidden="1">'1st Quarter'!$A$6:$V$12</definedName>
    <definedName name="_xlnm._FilterDatabase" localSheetId="1" hidden="1">'1stQtrAnalysis'!$A$1:$S$33</definedName>
    <definedName name="_xlnm._FilterDatabase" localSheetId="7" hidden="1">'2nd Quarter'!$A$6:$V$6</definedName>
    <definedName name="_xlnm._FilterDatabase" localSheetId="14" hidden="1">'3rd Quarter'!$A$6:$V$6</definedName>
    <definedName name="_xlnm._FilterDatabase" localSheetId="21" hidden="1">'4th Quarter'!$A$6:$V$6</definedName>
    <definedName name="_xlnm._FilterDatabase" localSheetId="28" hidden="1">Categories!$A$7:$A$9</definedName>
    <definedName name="Appealtype">Categories!$A$7:$A$9</definedName>
    <definedName name="AssistingRepresentation">Categories!$A$10:$A$18</definedName>
    <definedName name="Continuingbenefits">Categories!#REF!</definedName>
    <definedName name="disenrollment">Categories!$A$96:$A$97</definedName>
    <definedName name="Financial_eligibility">Categories!$A$23:$A$29</definedName>
    <definedName name="Issuetype">Categories!$A$23:$A$29</definedName>
    <definedName name="MetaStar_resolved">Categories!$A$82:$A$89</definedName>
    <definedName name="_xlnm.Print_Titles" localSheetId="0">'1st Quarter'!$A:$B,'1st Quarter'!$6:$6</definedName>
    <definedName name="Resolutiontype">Categories!$A$82:$A$92</definedName>
    <definedName name="Servicetype">Categories!#REF!</definedName>
    <definedName name="Targetgroup">Categories!$A$2:$A$4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8" i="6" l="1"/>
  <c r="F37" i="6"/>
  <c r="F38" i="13"/>
  <c r="F37" i="13"/>
  <c r="B24" i="15"/>
  <c r="H26" i="15"/>
  <c r="H25" i="15"/>
  <c r="H24" i="15"/>
  <c r="H23" i="15"/>
  <c r="H22" i="15"/>
  <c r="H21" i="15"/>
  <c r="H20" i="15"/>
  <c r="H19" i="15"/>
  <c r="H18" i="15"/>
  <c r="H17" i="15"/>
  <c r="H16" i="15"/>
  <c r="E40" i="15"/>
  <c r="E39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B26" i="15"/>
  <c r="B25" i="15"/>
  <c r="B23" i="15"/>
  <c r="B22" i="15"/>
  <c r="B21" i="15"/>
  <c r="B20" i="15"/>
  <c r="B19" i="15"/>
  <c r="B18" i="15"/>
  <c r="B17" i="15"/>
  <c r="B16" i="15"/>
  <c r="H10" i="15"/>
  <c r="H9" i="15"/>
  <c r="H8" i="15"/>
  <c r="H7" i="15"/>
  <c r="H6" i="15"/>
  <c r="H5" i="15"/>
  <c r="H4" i="15"/>
  <c r="E5" i="15"/>
  <c r="E4" i="15"/>
  <c r="B6" i="15"/>
  <c r="B5" i="15"/>
  <c r="B4" i="15"/>
  <c r="V203" i="5"/>
  <c r="U203" i="5"/>
  <c r="S203" i="5"/>
  <c r="R203" i="5"/>
  <c r="Q203" i="5"/>
  <c r="O203" i="5"/>
  <c r="M203" i="5"/>
  <c r="L203" i="5"/>
  <c r="E38" i="15" s="1"/>
  <c r="F38" i="15" s="1"/>
  <c r="J203" i="5"/>
  <c r="I203" i="5"/>
  <c r="H203" i="5"/>
  <c r="G203" i="5"/>
  <c r="F203" i="5"/>
  <c r="E203" i="5"/>
  <c r="B203" i="5"/>
  <c r="A203" i="5"/>
  <c r="H26" i="14"/>
  <c r="H25" i="14"/>
  <c r="H24" i="14"/>
  <c r="H23" i="14"/>
  <c r="H22" i="14"/>
  <c r="H21" i="14"/>
  <c r="H20" i="14"/>
  <c r="H19" i="14"/>
  <c r="H18" i="14"/>
  <c r="H17" i="14"/>
  <c r="H16" i="14"/>
  <c r="E40" i="14"/>
  <c r="E39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B26" i="14"/>
  <c r="B25" i="14"/>
  <c r="B24" i="14"/>
  <c r="B23" i="14"/>
  <c r="B22" i="14"/>
  <c r="B21" i="14"/>
  <c r="B20" i="14"/>
  <c r="B19" i="14"/>
  <c r="B18" i="14"/>
  <c r="B17" i="14"/>
  <c r="B16" i="14"/>
  <c r="H10" i="14"/>
  <c r="H9" i="14"/>
  <c r="H8" i="14"/>
  <c r="H7" i="14"/>
  <c r="H6" i="14"/>
  <c r="H5" i="14"/>
  <c r="H4" i="14"/>
  <c r="E5" i="14"/>
  <c r="E4" i="14"/>
  <c r="B6" i="14"/>
  <c r="B5" i="14"/>
  <c r="B4" i="14"/>
  <c r="V203" i="3"/>
  <c r="U203" i="3"/>
  <c r="S203" i="3"/>
  <c r="R203" i="3"/>
  <c r="Q203" i="3"/>
  <c r="O203" i="3"/>
  <c r="M203" i="3"/>
  <c r="L203" i="3"/>
  <c r="E38" i="14" s="1"/>
  <c r="F38" i="14" s="1"/>
  <c r="J203" i="3"/>
  <c r="I203" i="3"/>
  <c r="H203" i="3"/>
  <c r="G203" i="3"/>
  <c r="F203" i="3"/>
  <c r="E203" i="3"/>
  <c r="B203" i="3"/>
  <c r="A203" i="3"/>
  <c r="H26" i="13"/>
  <c r="H25" i="13"/>
  <c r="H24" i="13"/>
  <c r="H23" i="13"/>
  <c r="H22" i="13"/>
  <c r="H21" i="13"/>
  <c r="H20" i="13"/>
  <c r="H19" i="13"/>
  <c r="H18" i="13"/>
  <c r="H17" i="13"/>
  <c r="H16" i="13"/>
  <c r="E40" i="13"/>
  <c r="E39" i="13"/>
  <c r="E36" i="13"/>
  <c r="E35" i="13"/>
  <c r="E34" i="13"/>
  <c r="E33" i="13"/>
  <c r="E32" i="13"/>
  <c r="E31" i="13"/>
  <c r="E30" i="13"/>
  <c r="E29" i="13"/>
  <c r="E28" i="13"/>
  <c r="E27" i="13"/>
  <c r="E26" i="13"/>
  <c r="E25" i="13"/>
  <c r="E24" i="13"/>
  <c r="E23" i="13"/>
  <c r="E22" i="13"/>
  <c r="E21" i="13"/>
  <c r="E20" i="13"/>
  <c r="E19" i="13"/>
  <c r="E18" i="13"/>
  <c r="E17" i="13"/>
  <c r="E16" i="13"/>
  <c r="B26" i="13"/>
  <c r="B25" i="13"/>
  <c r="B24" i="13"/>
  <c r="B23" i="13"/>
  <c r="B22" i="13"/>
  <c r="B21" i="13"/>
  <c r="B20" i="13"/>
  <c r="B19" i="13"/>
  <c r="B18" i="13"/>
  <c r="B17" i="13"/>
  <c r="B16" i="13"/>
  <c r="H10" i="13"/>
  <c r="H9" i="13"/>
  <c r="H8" i="13"/>
  <c r="H7" i="13"/>
  <c r="H6" i="13"/>
  <c r="H5" i="13"/>
  <c r="H4" i="13"/>
  <c r="E5" i="13"/>
  <c r="E4" i="13"/>
  <c r="B6" i="13"/>
  <c r="B5" i="13"/>
  <c r="B4" i="13"/>
  <c r="V203" i="4"/>
  <c r="U203" i="4"/>
  <c r="S203" i="4"/>
  <c r="R203" i="4"/>
  <c r="Q203" i="4"/>
  <c r="O203" i="4"/>
  <c r="M203" i="4"/>
  <c r="L203" i="4"/>
  <c r="E38" i="13" s="1"/>
  <c r="J203" i="4"/>
  <c r="I203" i="4"/>
  <c r="H203" i="4"/>
  <c r="G203" i="4"/>
  <c r="F203" i="4"/>
  <c r="E203" i="4"/>
  <c r="B203" i="4"/>
  <c r="A203" i="4"/>
  <c r="H26" i="6"/>
  <c r="H25" i="6"/>
  <c r="H24" i="6"/>
  <c r="H23" i="6"/>
  <c r="H22" i="6"/>
  <c r="H21" i="6"/>
  <c r="H20" i="6"/>
  <c r="H19" i="6"/>
  <c r="H18" i="6"/>
  <c r="H17" i="6"/>
  <c r="H16" i="6"/>
  <c r="E40" i="6"/>
  <c r="E39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B26" i="6"/>
  <c r="B25" i="6"/>
  <c r="B24" i="6"/>
  <c r="B23" i="6"/>
  <c r="B22" i="6"/>
  <c r="B21" i="6"/>
  <c r="B20" i="6"/>
  <c r="B19" i="6"/>
  <c r="B18" i="6"/>
  <c r="B17" i="6"/>
  <c r="B16" i="6"/>
  <c r="I10" i="6"/>
  <c r="I9" i="6"/>
  <c r="I8" i="6"/>
  <c r="I7" i="6"/>
  <c r="I6" i="6"/>
  <c r="I5" i="6"/>
  <c r="I4" i="6"/>
  <c r="E4" i="6"/>
  <c r="Q203" i="1"/>
  <c r="H203" i="1"/>
  <c r="E37" i="15" l="1"/>
  <c r="F37" i="15" s="1"/>
  <c r="E37" i="14"/>
  <c r="F37" i="14" s="1"/>
  <c r="E37" i="13"/>
  <c r="B1" i="15"/>
  <c r="B1" i="14"/>
  <c r="I5" i="14" s="1"/>
  <c r="B1" i="13"/>
  <c r="I5" i="13" s="1"/>
  <c r="B203" i="1"/>
  <c r="E203" i="1"/>
  <c r="F203" i="1"/>
  <c r="G203" i="1"/>
  <c r="I203" i="1"/>
  <c r="J203" i="1"/>
  <c r="L203" i="1"/>
  <c r="M203" i="1"/>
  <c r="O203" i="1"/>
  <c r="R203" i="1"/>
  <c r="S203" i="1"/>
  <c r="U203" i="1"/>
  <c r="V203" i="1"/>
  <c r="A203" i="1"/>
  <c r="K18" i="6" s="1"/>
  <c r="K18" i="13" s="1"/>
  <c r="K17" i="14" s="1"/>
  <c r="K17" i="15" s="1"/>
  <c r="E38" i="6" l="1"/>
  <c r="E37" i="6"/>
  <c r="C22" i="15"/>
  <c r="C25" i="15"/>
  <c r="C26" i="15"/>
  <c r="I5" i="15"/>
  <c r="F35" i="15"/>
  <c r="V27" i="34" s="1"/>
  <c r="I23" i="15"/>
  <c r="I34" i="34" s="1"/>
  <c r="O6" i="34"/>
  <c r="P6" i="34"/>
  <c r="Q6" i="34"/>
  <c r="O34" i="34"/>
  <c r="I23" i="14"/>
  <c r="I33" i="34" s="1"/>
  <c r="P5" i="34"/>
  <c r="O33" i="34"/>
  <c r="I23" i="13"/>
  <c r="I32" i="34" s="1"/>
  <c r="P4" i="34"/>
  <c r="O32" i="34"/>
  <c r="N27" i="34"/>
  <c r="C18" i="15"/>
  <c r="D13" i="34" s="1"/>
  <c r="F28" i="15"/>
  <c r="O27" i="34" s="1"/>
  <c r="F29" i="15"/>
  <c r="P27" i="34" s="1"/>
  <c r="F27" i="15"/>
  <c r="M27" i="34" s="1"/>
  <c r="C21" i="14"/>
  <c r="G12" i="34" s="1"/>
  <c r="F28" i="14"/>
  <c r="O26" i="34" s="1"/>
  <c r="C18" i="14"/>
  <c r="D12" i="34" s="1"/>
  <c r="O12" i="34"/>
  <c r="N26" i="34"/>
  <c r="F31" i="14"/>
  <c r="R26" i="34" s="1"/>
  <c r="F36" i="14"/>
  <c r="W26" i="34" s="1"/>
  <c r="F5" i="14"/>
  <c r="J5" i="34" s="1"/>
  <c r="N5" i="34"/>
  <c r="O5" i="34"/>
  <c r="F29" i="14"/>
  <c r="P26" i="34" s="1"/>
  <c r="F27" i="14"/>
  <c r="M26" i="34" s="1"/>
  <c r="C21" i="13"/>
  <c r="G11" i="34" s="1"/>
  <c r="O11" i="34"/>
  <c r="N25" i="34"/>
  <c r="C18" i="13"/>
  <c r="D11" i="34" s="1"/>
  <c r="O4" i="34"/>
  <c r="F29" i="13"/>
  <c r="P25" i="34" s="1"/>
  <c r="F28" i="13"/>
  <c r="O25" i="34" s="1"/>
  <c r="Q4" i="34"/>
  <c r="F36" i="13"/>
  <c r="W25" i="34" s="1"/>
  <c r="F31" i="13"/>
  <c r="R25" i="34" s="1"/>
  <c r="N4" i="34"/>
  <c r="F5" i="13"/>
  <c r="J4" i="34" s="1"/>
  <c r="F27" i="13"/>
  <c r="M25" i="34" s="1"/>
  <c r="B1" i="6"/>
  <c r="C24" i="15"/>
  <c r="E5" i="6"/>
  <c r="B6" i="6"/>
  <c r="B5" i="6"/>
  <c r="B4" i="6"/>
  <c r="I23" i="6" l="1"/>
  <c r="I31" i="34" s="1"/>
  <c r="J5" i="6"/>
  <c r="E6" i="14"/>
  <c r="P3" i="34"/>
  <c r="Q3" i="34"/>
  <c r="O31" i="34"/>
  <c r="B7" i="13"/>
  <c r="E6" i="13"/>
  <c r="E6" i="15"/>
  <c r="C21" i="6"/>
  <c r="G10" i="34" s="1"/>
  <c r="F36" i="6"/>
  <c r="W24" i="34" s="1"/>
  <c r="O10" i="34"/>
  <c r="N3" i="34"/>
  <c r="O3" i="34"/>
  <c r="E6" i="6"/>
  <c r="C26" i="6"/>
  <c r="L10" i="34" s="1"/>
  <c r="C22" i="6"/>
  <c r="H10" i="34" s="1"/>
  <c r="F29" i="6"/>
  <c r="P24" i="34" s="1"/>
  <c r="C19" i="6"/>
  <c r="E10" i="34" s="1"/>
  <c r="N24" i="34"/>
  <c r="C18" i="6"/>
  <c r="D10" i="34" s="1"/>
  <c r="P10" i="34"/>
  <c r="C25" i="6"/>
  <c r="K10" i="34" s="1"/>
  <c r="C20" i="6"/>
  <c r="F10" i="34" s="1"/>
  <c r="F28" i="6"/>
  <c r="O24" i="34" s="1"/>
  <c r="C24" i="6"/>
  <c r="J10" i="34" s="1"/>
  <c r="C23" i="6"/>
  <c r="I10" i="34" s="1"/>
  <c r="N10" i="34"/>
  <c r="M10" i="34"/>
  <c r="F31" i="6"/>
  <c r="R24" i="34" s="1"/>
  <c r="F27" i="6"/>
  <c r="M24" i="34" s="1"/>
  <c r="F40" i="15"/>
  <c r="Y27" i="34" s="1"/>
  <c r="F33" i="15"/>
  <c r="T27" i="34" s="1"/>
  <c r="N34" i="34"/>
  <c r="F26" i="15"/>
  <c r="L27" i="34" s="1"/>
  <c r="L13" i="34"/>
  <c r="I24" i="15"/>
  <c r="J34" i="34" s="1"/>
  <c r="F22" i="15"/>
  <c r="H27" i="34" s="1"/>
  <c r="H13" i="34"/>
  <c r="I19" i="15"/>
  <c r="E34" i="34" s="1"/>
  <c r="F18" i="15"/>
  <c r="D27" i="34" s="1"/>
  <c r="C17" i="15"/>
  <c r="C13" i="34" s="1"/>
  <c r="I10" i="15"/>
  <c r="G20" i="34" s="1"/>
  <c r="I8" i="15"/>
  <c r="E20" i="34" s="1"/>
  <c r="H6" i="34"/>
  <c r="G6" i="34"/>
  <c r="F4" i="15"/>
  <c r="Z26" i="34"/>
  <c r="F34" i="14"/>
  <c r="U26" i="34" s="1"/>
  <c r="N33" i="34"/>
  <c r="F26" i="14"/>
  <c r="L26" i="34" s="1"/>
  <c r="M12" i="34"/>
  <c r="I24" i="14"/>
  <c r="J33" i="34" s="1"/>
  <c r="F22" i="14"/>
  <c r="H26" i="34" s="1"/>
  <c r="C23" i="14"/>
  <c r="I12" i="34" s="1"/>
  <c r="I19" i="14"/>
  <c r="E33" i="34" s="1"/>
  <c r="F18" i="14"/>
  <c r="D26" i="34" s="1"/>
  <c r="C17" i="14"/>
  <c r="C12" i="34" s="1"/>
  <c r="I10" i="14"/>
  <c r="G19" i="34" s="1"/>
  <c r="I8" i="14"/>
  <c r="E19" i="34" s="1"/>
  <c r="H5" i="34"/>
  <c r="G5" i="34"/>
  <c r="F4" i="14"/>
  <c r="F40" i="13"/>
  <c r="Y25" i="34" s="1"/>
  <c r="F33" i="13"/>
  <c r="T25" i="34" s="1"/>
  <c r="F30" i="13"/>
  <c r="Q25" i="34" s="1"/>
  <c r="N11" i="34"/>
  <c r="I25" i="13"/>
  <c r="K32" i="34" s="1"/>
  <c r="F23" i="13"/>
  <c r="I25" i="34" s="1"/>
  <c r="C24" i="13"/>
  <c r="J11" i="34" s="1"/>
  <c r="I20" i="13"/>
  <c r="F32" i="34" s="1"/>
  <c r="F19" i="13"/>
  <c r="E25" i="34" s="1"/>
  <c r="C19" i="13"/>
  <c r="E11" i="34" s="1"/>
  <c r="I16" i="13"/>
  <c r="B32" i="34" s="1"/>
  <c r="E41" i="13"/>
  <c r="I9" i="13"/>
  <c r="F18" i="34" s="1"/>
  <c r="I4" i="34"/>
  <c r="C6" i="13"/>
  <c r="D4" i="34" s="1"/>
  <c r="C5" i="13"/>
  <c r="C4" i="34" s="1"/>
  <c r="C4" i="13"/>
  <c r="B4" i="34" l="1"/>
  <c r="C7" i="13"/>
  <c r="F6" i="34"/>
  <c r="F5" i="34"/>
  <c r="K20" i="6"/>
  <c r="E41" i="15"/>
  <c r="M6" i="34"/>
  <c r="N6" i="34"/>
  <c r="F5" i="15"/>
  <c r="J6" i="34" s="1"/>
  <c r="C16" i="15"/>
  <c r="F17" i="15"/>
  <c r="C27" i="34" s="1"/>
  <c r="I18" i="15"/>
  <c r="D34" i="34" s="1"/>
  <c r="C21" i="15"/>
  <c r="G13" i="34" s="1"/>
  <c r="F21" i="15"/>
  <c r="G27" i="34" s="1"/>
  <c r="I22" i="15"/>
  <c r="H34" i="34" s="1"/>
  <c r="K13" i="34"/>
  <c r="F25" i="15"/>
  <c r="K27" i="34" s="1"/>
  <c r="M34" i="34"/>
  <c r="F31" i="15"/>
  <c r="R27" i="34" s="1"/>
  <c r="F34" i="15"/>
  <c r="U27" i="34" s="1"/>
  <c r="Z27" i="34"/>
  <c r="I4" i="15"/>
  <c r="I6" i="15"/>
  <c r="C20" i="34" s="1"/>
  <c r="I7" i="15"/>
  <c r="D20" i="34" s="1"/>
  <c r="I17" i="15"/>
  <c r="C34" i="34" s="1"/>
  <c r="C20" i="15"/>
  <c r="F13" i="34" s="1"/>
  <c r="F20" i="15"/>
  <c r="F27" i="34" s="1"/>
  <c r="I21" i="15"/>
  <c r="G34" i="34" s="1"/>
  <c r="J13" i="34"/>
  <c r="F24" i="15"/>
  <c r="J27" i="34" s="1"/>
  <c r="I26" i="15"/>
  <c r="L34" i="34" s="1"/>
  <c r="N13" i="34"/>
  <c r="P34" i="34"/>
  <c r="F36" i="15"/>
  <c r="W27" i="34" s="1"/>
  <c r="AA27" i="34"/>
  <c r="C4" i="15"/>
  <c r="B6" i="34" s="1"/>
  <c r="C5" i="15"/>
  <c r="C6" i="15"/>
  <c r="D6" i="34" s="1"/>
  <c r="I6" i="34"/>
  <c r="I9" i="15"/>
  <c r="F20" i="34" s="1"/>
  <c r="I16" i="15"/>
  <c r="B34" i="34" s="1"/>
  <c r="C19" i="15"/>
  <c r="E13" i="34" s="1"/>
  <c r="F19" i="15"/>
  <c r="E27" i="34" s="1"/>
  <c r="I20" i="15"/>
  <c r="F34" i="34" s="1"/>
  <c r="C23" i="15"/>
  <c r="I13" i="34" s="1"/>
  <c r="F23" i="15"/>
  <c r="I27" i="34" s="1"/>
  <c r="I25" i="15"/>
  <c r="K34" i="34" s="1"/>
  <c r="M13" i="34"/>
  <c r="F30" i="15"/>
  <c r="Q27" i="34" s="1"/>
  <c r="F32" i="15"/>
  <c r="S27" i="34" s="1"/>
  <c r="F39" i="15"/>
  <c r="X27" i="34" s="1"/>
  <c r="M5" i="34"/>
  <c r="Q5" i="34"/>
  <c r="C16" i="14"/>
  <c r="B12" i="34" s="1"/>
  <c r="F17" i="14"/>
  <c r="C26" i="34" s="1"/>
  <c r="I18" i="14"/>
  <c r="D33" i="34" s="1"/>
  <c r="C22" i="14"/>
  <c r="H12" i="34" s="1"/>
  <c r="F21" i="14"/>
  <c r="G26" i="34" s="1"/>
  <c r="I22" i="14"/>
  <c r="H33" i="34" s="1"/>
  <c r="C26" i="14"/>
  <c r="L12" i="34" s="1"/>
  <c r="F25" i="14"/>
  <c r="K26" i="34" s="1"/>
  <c r="M33" i="34"/>
  <c r="F32" i="14"/>
  <c r="S26" i="34" s="1"/>
  <c r="F35" i="14"/>
  <c r="V26" i="34" s="1"/>
  <c r="AA26" i="34"/>
  <c r="I4" i="14"/>
  <c r="I6" i="14"/>
  <c r="C19" i="34" s="1"/>
  <c r="I7" i="14"/>
  <c r="D19" i="34" s="1"/>
  <c r="F16" i="14"/>
  <c r="B26" i="34" s="1"/>
  <c r="I17" i="14"/>
  <c r="C33" i="34" s="1"/>
  <c r="C20" i="14"/>
  <c r="F12" i="34" s="1"/>
  <c r="F20" i="14"/>
  <c r="F26" i="34" s="1"/>
  <c r="I21" i="14"/>
  <c r="G33" i="34" s="1"/>
  <c r="C25" i="14"/>
  <c r="K12" i="34" s="1"/>
  <c r="F24" i="14"/>
  <c r="J26" i="34" s="1"/>
  <c r="I26" i="14"/>
  <c r="L33" i="34" s="1"/>
  <c r="P12" i="34"/>
  <c r="P33" i="34"/>
  <c r="F39" i="14"/>
  <c r="X26" i="34" s="1"/>
  <c r="AB26" i="34"/>
  <c r="C4" i="14"/>
  <c r="B5" i="34" s="1"/>
  <c r="C5" i="14"/>
  <c r="C5" i="34" s="1"/>
  <c r="C6" i="14"/>
  <c r="D5" i="34" s="1"/>
  <c r="I5" i="34"/>
  <c r="I9" i="14"/>
  <c r="F19" i="34" s="1"/>
  <c r="I16" i="14"/>
  <c r="B33" i="34" s="1"/>
  <c r="C19" i="14"/>
  <c r="E12" i="34" s="1"/>
  <c r="F19" i="14"/>
  <c r="E26" i="34" s="1"/>
  <c r="I20" i="14"/>
  <c r="F33" i="34" s="1"/>
  <c r="C24" i="14"/>
  <c r="J12" i="34" s="1"/>
  <c r="F23" i="14"/>
  <c r="I26" i="34" s="1"/>
  <c r="I25" i="14"/>
  <c r="K33" i="34" s="1"/>
  <c r="N12" i="34"/>
  <c r="F30" i="14"/>
  <c r="Q26" i="34" s="1"/>
  <c r="F33" i="14"/>
  <c r="T26" i="34" s="1"/>
  <c r="F40" i="14"/>
  <c r="Y26" i="34" s="1"/>
  <c r="H11" i="15"/>
  <c r="B7" i="15"/>
  <c r="H27" i="15"/>
  <c r="F16" i="15"/>
  <c r="B27" i="34" s="1"/>
  <c r="B27" i="15"/>
  <c r="B7" i="14"/>
  <c r="B27" i="14"/>
  <c r="H27" i="14"/>
  <c r="E41" i="14"/>
  <c r="H11" i="14"/>
  <c r="G4" i="34"/>
  <c r="H4" i="34"/>
  <c r="I8" i="13"/>
  <c r="E18" i="34" s="1"/>
  <c r="I10" i="13"/>
  <c r="G18" i="34" s="1"/>
  <c r="C17" i="13"/>
  <c r="C11" i="34" s="1"/>
  <c r="F18" i="13"/>
  <c r="D25" i="34" s="1"/>
  <c r="I19" i="13"/>
  <c r="E32" i="34" s="1"/>
  <c r="C23" i="13"/>
  <c r="I11" i="34" s="1"/>
  <c r="F22" i="13"/>
  <c r="H25" i="34" s="1"/>
  <c r="I24" i="13"/>
  <c r="J32" i="34" s="1"/>
  <c r="M11" i="34"/>
  <c r="F26" i="13"/>
  <c r="L25" i="34" s="1"/>
  <c r="N32" i="34"/>
  <c r="F34" i="13"/>
  <c r="U25" i="34" s="1"/>
  <c r="Z25" i="34"/>
  <c r="M4" i="34"/>
  <c r="C16" i="13"/>
  <c r="B11" i="34" s="1"/>
  <c r="F17" i="13"/>
  <c r="C25" i="34" s="1"/>
  <c r="I18" i="13"/>
  <c r="D32" i="34" s="1"/>
  <c r="C22" i="13"/>
  <c r="H11" i="34" s="1"/>
  <c r="F21" i="13"/>
  <c r="G25" i="34" s="1"/>
  <c r="I22" i="13"/>
  <c r="H32" i="34" s="1"/>
  <c r="C26" i="13"/>
  <c r="L11" i="34" s="1"/>
  <c r="F25" i="13"/>
  <c r="K25" i="34" s="1"/>
  <c r="M32" i="34"/>
  <c r="F32" i="13"/>
  <c r="S25" i="34" s="1"/>
  <c r="F35" i="13"/>
  <c r="V25" i="34" s="1"/>
  <c r="AA25" i="34"/>
  <c r="I4" i="13"/>
  <c r="B18" i="34" s="1"/>
  <c r="I6" i="13"/>
  <c r="C18" i="34" s="1"/>
  <c r="I7" i="13"/>
  <c r="D18" i="34" s="1"/>
  <c r="I17" i="13"/>
  <c r="C32" i="34" s="1"/>
  <c r="C20" i="13"/>
  <c r="F11" i="34" s="1"/>
  <c r="F20" i="13"/>
  <c r="F25" i="34" s="1"/>
  <c r="I21" i="13"/>
  <c r="G32" i="34" s="1"/>
  <c r="C25" i="13"/>
  <c r="K11" i="34" s="1"/>
  <c r="F24" i="13"/>
  <c r="J25" i="34" s="1"/>
  <c r="I26" i="13"/>
  <c r="L32" i="34" s="1"/>
  <c r="P11" i="34"/>
  <c r="P32" i="34"/>
  <c r="F39" i="13"/>
  <c r="X25" i="34" s="1"/>
  <c r="AB25" i="34"/>
  <c r="H11" i="13"/>
  <c r="F4" i="13"/>
  <c r="F16" i="13"/>
  <c r="B25" i="34" s="1"/>
  <c r="B27" i="13"/>
  <c r="H27" i="13"/>
  <c r="B13" i="34" l="1"/>
  <c r="O13" i="34"/>
  <c r="B20" i="34"/>
  <c r="B19" i="34"/>
  <c r="L6" i="34"/>
  <c r="C6" i="34"/>
  <c r="F6" i="15"/>
  <c r="L5" i="34"/>
  <c r="F6" i="14"/>
  <c r="F4" i="34"/>
  <c r="F6" i="13"/>
  <c r="L4" i="34"/>
  <c r="K20" i="13"/>
  <c r="I27" i="13"/>
  <c r="F41" i="15"/>
  <c r="AB27" i="34" s="1"/>
  <c r="I27" i="15"/>
  <c r="I11" i="15"/>
  <c r="P13" i="34"/>
  <c r="I27" i="14"/>
  <c r="F41" i="14"/>
  <c r="I11" i="14"/>
  <c r="C27" i="14"/>
  <c r="C7" i="15"/>
  <c r="C7" i="14"/>
  <c r="F41" i="13"/>
  <c r="I11" i="13"/>
  <c r="C27" i="13"/>
  <c r="C27" i="15" l="1"/>
  <c r="K19" i="14"/>
  <c r="K19" i="15"/>
  <c r="H27" i="6"/>
  <c r="E41" i="6" l="1"/>
  <c r="B27" i="6" l="1"/>
  <c r="I11" i="6" l="1"/>
  <c r="B7" i="6"/>
  <c r="I26" i="6"/>
  <c r="L31" i="34" s="1"/>
  <c r="I18" i="6"/>
  <c r="D31" i="34" s="1"/>
  <c r="I24" i="6"/>
  <c r="J31" i="34" s="1"/>
  <c r="I21" i="6"/>
  <c r="G31" i="34" s="1"/>
  <c r="I19" i="6"/>
  <c r="E31" i="34" s="1"/>
  <c r="N31" i="34"/>
  <c r="I22" i="6"/>
  <c r="H31" i="34" s="1"/>
  <c r="M31" i="34"/>
  <c r="I25" i="6"/>
  <c r="K31" i="34" s="1"/>
  <c r="I20" i="6"/>
  <c r="F31" i="34" s="1"/>
  <c r="P31" i="34"/>
  <c r="I17" i="6"/>
  <c r="C31" i="34" s="1"/>
  <c r="I16" i="6"/>
  <c r="B31" i="34" s="1"/>
  <c r="F32" i="6"/>
  <c r="S24" i="34" s="1"/>
  <c r="F39" i="6"/>
  <c r="X24" i="34" s="1"/>
  <c r="AB24" i="34"/>
  <c r="Z24" i="34"/>
  <c r="F33" i="6"/>
  <c r="T24" i="34" s="1"/>
  <c r="F35" i="6"/>
  <c r="V24" i="34" s="1"/>
  <c r="F40" i="6"/>
  <c r="Y24" i="34" s="1"/>
  <c r="AA24" i="34"/>
  <c r="F34" i="6"/>
  <c r="U24" i="34" s="1"/>
  <c r="F26" i="6"/>
  <c r="L24" i="34" s="1"/>
  <c r="F30" i="6"/>
  <c r="Q24" i="34" s="1"/>
  <c r="F17" i="6"/>
  <c r="C24" i="34" s="1"/>
  <c r="F19" i="6"/>
  <c r="E24" i="34" s="1"/>
  <c r="F24" i="6"/>
  <c r="J24" i="34" s="1"/>
  <c r="F21" i="6"/>
  <c r="G24" i="34" s="1"/>
  <c r="F23" i="6"/>
  <c r="I24" i="34" s="1"/>
  <c r="F18" i="6"/>
  <c r="D24" i="34" s="1"/>
  <c r="F25" i="6"/>
  <c r="K24" i="34" s="1"/>
  <c r="F16" i="6"/>
  <c r="B24" i="34" s="1"/>
  <c r="F22" i="6"/>
  <c r="H24" i="34" s="1"/>
  <c r="F20" i="6"/>
  <c r="F24" i="34" s="1"/>
  <c r="C16" i="6"/>
  <c r="C17" i="6"/>
  <c r="C10" i="34" s="1"/>
  <c r="J8" i="6"/>
  <c r="E17" i="34" s="1"/>
  <c r="M3" i="34"/>
  <c r="J7" i="6"/>
  <c r="D17" i="34" s="1"/>
  <c r="J10" i="6"/>
  <c r="G17" i="34" s="1"/>
  <c r="F4" i="6"/>
  <c r="F3" i="34" s="1"/>
  <c r="J4" i="6"/>
  <c r="B17" i="34" s="1"/>
  <c r="J6" i="6"/>
  <c r="C17" i="34" s="1"/>
  <c r="J9" i="6"/>
  <c r="F17" i="34" s="1"/>
  <c r="I3" i="34"/>
  <c r="H3" i="34"/>
  <c r="G3" i="34"/>
  <c r="F5" i="6"/>
  <c r="J3" i="34" s="1"/>
  <c r="C4" i="6"/>
  <c r="C5" i="6"/>
  <c r="C3" i="34" s="1"/>
  <c r="C6" i="6"/>
  <c r="D3" i="34" s="1"/>
  <c r="B10" i="34" l="1"/>
  <c r="C27" i="6"/>
  <c r="B3" i="34"/>
  <c r="C7" i="6"/>
  <c r="L3" i="34"/>
  <c r="F6" i="6"/>
  <c r="F41" i="6"/>
  <c r="I27" i="6"/>
  <c r="J11" i="6"/>
</calcChain>
</file>

<file path=xl/sharedStrings.xml><?xml version="1.0" encoding="utf-8"?>
<sst xmlns="http://schemas.openxmlformats.org/spreadsheetml/2006/main" count="697" uniqueCount="182">
  <si>
    <t>Service Type</t>
  </si>
  <si>
    <t>Target group</t>
  </si>
  <si>
    <t>Appeal type</t>
  </si>
  <si>
    <t>DHA</t>
  </si>
  <si>
    <t>Yes</t>
  </si>
  <si>
    <t>No</t>
  </si>
  <si>
    <t>DRW</t>
  </si>
  <si>
    <t>BOALTC</t>
  </si>
  <si>
    <t>DBS</t>
  </si>
  <si>
    <t>Other</t>
  </si>
  <si>
    <t>Functional eligibility</t>
  </si>
  <si>
    <t>Service denial</t>
  </si>
  <si>
    <t>Service reduction</t>
  </si>
  <si>
    <t>Service termination</t>
  </si>
  <si>
    <t>Unacceptable MCP</t>
  </si>
  <si>
    <t>SHC</t>
  </si>
  <si>
    <t>PC</t>
  </si>
  <si>
    <t>DME / DMS</t>
  </si>
  <si>
    <t>Adaptive Aids</t>
  </si>
  <si>
    <t>Adult day care</t>
  </si>
  <si>
    <t>Employment services</t>
  </si>
  <si>
    <t>Meals</t>
  </si>
  <si>
    <t>Transportation</t>
  </si>
  <si>
    <t>Communication aids</t>
  </si>
  <si>
    <t>Financial services</t>
  </si>
  <si>
    <t>Relocation services</t>
  </si>
  <si>
    <t>Residential care</t>
  </si>
  <si>
    <t>Resolution type</t>
  </si>
  <si>
    <t>Continuing Benefits</t>
  </si>
  <si>
    <t>Resolution Type*</t>
  </si>
  <si>
    <t>Service Type, if applicable*</t>
  </si>
  <si>
    <t xml:space="preserve">Summary of resolution
/
Reason for withdrawal  </t>
  </si>
  <si>
    <t>Issuetype</t>
  </si>
  <si>
    <t>None</t>
  </si>
  <si>
    <t>N/A</t>
  </si>
  <si>
    <t>Comments</t>
  </si>
  <si>
    <t>DHS-Direct</t>
  </si>
  <si>
    <t>DHS-Concurrent</t>
  </si>
  <si>
    <t>FE</t>
  </si>
  <si>
    <t>PD</t>
  </si>
  <si>
    <t>Failure to timely provide MCP service</t>
  </si>
  <si>
    <t>Failure to resolve appeal/grievance</t>
  </si>
  <si>
    <t>Counseling &amp; therapeutic services</t>
  </si>
  <si>
    <t>OT / PT / SLP</t>
  </si>
  <si>
    <t>PC and SHC</t>
  </si>
  <si>
    <t>Pending</t>
  </si>
  <si>
    <t>Reason for Disenrollment, if applicable</t>
  </si>
  <si>
    <t>MCO Committee - Upheld</t>
  </si>
  <si>
    <t>MCO Committee - Overturned</t>
  </si>
  <si>
    <t>MCO Committee - Partially overturned</t>
  </si>
  <si>
    <t>MCO Committee - Member withdrew</t>
  </si>
  <si>
    <t>DHA - Upheld MCO Decision/Dismissed</t>
  </si>
  <si>
    <t>DHA - Overturned MCO Decision/Remanded</t>
  </si>
  <si>
    <t>DHA - Partially upheld MCO Decision/Remanded</t>
  </si>
  <si>
    <t>DHA - Member withdrew</t>
  </si>
  <si>
    <t>DHA - Rehearing</t>
  </si>
  <si>
    <t>Assisting Representation</t>
  </si>
  <si>
    <t>1st Quarter</t>
  </si>
  <si>
    <t xml:space="preserve"> </t>
  </si>
  <si>
    <t>Mediation - Resolved</t>
  </si>
  <si>
    <t>ID/DD</t>
  </si>
  <si>
    <t>MCO</t>
  </si>
  <si>
    <t>Not Appealable per DHS Contract</t>
  </si>
  <si>
    <t>Member Reimbursement denial</t>
  </si>
  <si>
    <t>SDS - Denied or Limited</t>
  </si>
  <si>
    <t>Home modifications</t>
  </si>
  <si>
    <t>SNF</t>
  </si>
  <si>
    <t>DHS Contractor - Resolved</t>
  </si>
  <si>
    <t>DHS Contractor - Unresolved</t>
  </si>
  <si>
    <t>DHS Contractor - Member Withdrew</t>
  </si>
  <si>
    <t>Last Date of Quarter MCO Census:</t>
  </si>
  <si>
    <t>EBS</t>
  </si>
  <si>
    <t>Total</t>
  </si>
  <si>
    <t>%</t>
  </si>
  <si>
    <t>Target Group</t>
  </si>
  <si>
    <t>Final Total</t>
  </si>
  <si>
    <t>Issue Type</t>
  </si>
  <si>
    <t>2nd Quarter</t>
  </si>
  <si>
    <t>3rd Quarter</t>
  </si>
  <si>
    <t>4th Quarter</t>
  </si>
  <si>
    <t>N/A - Functional Eligibility</t>
  </si>
  <si>
    <t>No - Not Service Related</t>
  </si>
  <si>
    <t>No - Not New Request</t>
  </si>
  <si>
    <t>Power Mobility</t>
  </si>
  <si>
    <t>Member Did Not Pursue</t>
  </si>
  <si>
    <t>Family Care Start Date</t>
  </si>
  <si>
    <t>N/A - Medicaid Eligibility</t>
  </si>
  <si>
    <t>ONS - Oral Nutritional Supplement</t>
  </si>
  <si>
    <t>No - Payment Denial</t>
  </si>
  <si>
    <t>N/A - Financial Liability</t>
  </si>
  <si>
    <t>Financial Liability</t>
  </si>
  <si>
    <t>Involuntary Disenrollment</t>
  </si>
  <si>
    <t>State/Federal Law Change</t>
  </si>
  <si>
    <t>STATE OF WISCONSIN</t>
  </si>
  <si>
    <t>MCO NAME:</t>
  </si>
  <si>
    <t>Nursing services</t>
  </si>
  <si>
    <t>AODA services</t>
  </si>
  <si>
    <t>Acute/Primary Medical services-P/P Only</t>
  </si>
  <si>
    <t>Resolution Type</t>
  </si>
  <si>
    <t>Disenrolled</t>
  </si>
  <si>
    <t>Medicaid ID</t>
  </si>
  <si>
    <t>Timely Resolution Provided by MCO</t>
  </si>
  <si>
    <t>Attorney</t>
  </si>
  <si>
    <t xml:space="preserve">Service Category </t>
  </si>
  <si>
    <t>Personal Care (PC)</t>
  </si>
  <si>
    <t>Skilled nursing facility (SNF)</t>
  </si>
  <si>
    <t>General outpatient services</t>
  </si>
  <si>
    <t xml:space="preserve">Inpatient behavioral health services </t>
  </si>
  <si>
    <t xml:space="preserve">Outpatient behavioral health services </t>
  </si>
  <si>
    <t>Did member disenroll?</t>
  </si>
  <si>
    <t>Timely Resolution by MCO</t>
  </si>
  <si>
    <t xml:space="preserve">Pending/In process </t>
  </si>
  <si>
    <t>Program:</t>
  </si>
  <si>
    <t>Did Member Disenroll?</t>
  </si>
  <si>
    <t>Member Name (Last, First, MI)</t>
  </si>
  <si>
    <t>Summary of issue (Include type of service if not already selected in previous column)</t>
  </si>
  <si>
    <t>Date of Resolution (MM/DD/YYYY)</t>
  </si>
  <si>
    <t>Grievance #</t>
  </si>
  <si>
    <t>Date Grievance Filed  (MM/DD/YYYY)</t>
  </si>
  <si>
    <t>Date Grievance
Acknowledged (MM/DD/YYYY)</t>
  </si>
  <si>
    <t>Grievance Type</t>
  </si>
  <si>
    <t>Access to care</t>
  </si>
  <si>
    <t>Denial of request for expedited appeal</t>
  </si>
  <si>
    <t>Payment/billing issue</t>
  </si>
  <si>
    <t>Plan communications</t>
  </si>
  <si>
    <t>Plan or provider care management</t>
  </si>
  <si>
    <t>Plan or provider customer service</t>
  </si>
  <si>
    <t>Suspected fraud</t>
  </si>
  <si>
    <t>Lack of timely plan response to service authorization or appeal request</t>
  </si>
  <si>
    <t>N/A- Grievance does not involve a service</t>
  </si>
  <si>
    <t>N/A- Service does not fit any of these categories</t>
  </si>
  <si>
    <t xml:space="preserve">N/A- DHS grievance </t>
  </si>
  <si>
    <t>Pending/In Process</t>
  </si>
  <si>
    <t>Adaptive aids</t>
  </si>
  <si>
    <t>DME / DMS - durable medical equipment/supplies</t>
  </si>
  <si>
    <t>ONS - Oral nutritional supplement</t>
  </si>
  <si>
    <t>Power mobility</t>
  </si>
  <si>
    <t>Supportive homecare (SHC)</t>
  </si>
  <si>
    <t>Other service type (note in Summary of Issue column)</t>
  </si>
  <si>
    <t>N/A- grievance does not involve a service</t>
  </si>
  <si>
    <t>Member did not pursue</t>
  </si>
  <si>
    <t>Member withdrew</t>
  </si>
  <si>
    <t xml:space="preserve">Link to form instructions: </t>
  </si>
  <si>
    <t>MCO census as of last date of quarter:</t>
  </si>
  <si>
    <t>Yes -standard</t>
  </si>
  <si>
    <t>Yes - standard-extended</t>
  </si>
  <si>
    <t>Yes - expedited (FCP D-SNP only)</t>
  </si>
  <si>
    <t>Yes - expedited-extended (FCP D-SNP only)</t>
  </si>
  <si>
    <t>No - standard</t>
  </si>
  <si>
    <t>No - standard-extended</t>
  </si>
  <si>
    <t>No - expedited (FCP D-SNP only)</t>
  </si>
  <si>
    <t>No - expedited-extended (FCP D-SNP only)</t>
  </si>
  <si>
    <t>EQRO - Upheld MCO decision</t>
  </si>
  <si>
    <t>EQRO - Overturned MCO decision</t>
  </si>
  <si>
    <t>EQRO - partially upheld MCO decision</t>
  </si>
  <si>
    <t>DHS/EQRO</t>
  </si>
  <si>
    <t>General inpatient services (FCP/P only)</t>
  </si>
  <si>
    <t>Acute/Primary medical services (FCP/P Only)</t>
  </si>
  <si>
    <t>Dental services (FCP/P only)</t>
  </si>
  <si>
    <t>Date(s) of Formal or Informal Reviews or Meetings (MM/DD/YYYY)</t>
  </si>
  <si>
    <t>MCO ID</t>
  </si>
  <si>
    <t xml:space="preserve">Family Care, Family Care Partnership, or PACE </t>
  </si>
  <si>
    <t>MCO QUARTERLY GRIEVANCE LOG</t>
  </si>
  <si>
    <t>Abuse, neglect, or explotation</t>
  </si>
  <si>
    <t>Provider quality of care</t>
  </si>
  <si>
    <t>MCO Committee - founded</t>
  </si>
  <si>
    <t>MCO Committee - unfounded</t>
  </si>
  <si>
    <t>MCO Committee - partially founded</t>
  </si>
  <si>
    <t>Mediation- resolved</t>
  </si>
  <si>
    <t xml:space="preserve">Running Total: </t>
  </si>
  <si>
    <t>Running Total:</t>
  </si>
  <si>
    <t>Total # Grievances Based on Census Count</t>
  </si>
  <si>
    <t>Service Category, if applicable</t>
  </si>
  <si>
    <t>Service Type, if applicable</t>
  </si>
  <si>
    <r>
      <t xml:space="preserve">Date </t>
    </r>
    <r>
      <rPr>
        <b/>
        <sz val="10"/>
        <color theme="1"/>
        <rFont val="Arial"/>
        <family val="2"/>
      </rPr>
      <t>Resolution Letter Sent</t>
    </r>
    <r>
      <rPr>
        <b/>
        <sz val="10"/>
        <rFont val="Arial"/>
        <family val="2"/>
      </rPr>
      <t xml:space="preserve"> (MM/DD/YYYY)</t>
    </r>
  </si>
  <si>
    <t>https://www.dhs.wisconsin.gov/forms/f02466ai.pdf</t>
  </si>
  <si>
    <r>
      <t xml:space="preserve">DEPARTMENT OF HEALTH SERVICES
</t>
    </r>
    <r>
      <rPr>
        <sz val="9"/>
        <color theme="1"/>
        <rFont val="Arial"/>
        <family val="2"/>
      </rPr>
      <t>Division of Medicaid Services
F-02466a (12/2022)</t>
    </r>
  </si>
  <si>
    <t xml:space="preserve">Final Total </t>
  </si>
  <si>
    <t>Transportation - Community</t>
  </si>
  <si>
    <t>Transportation - NEMT</t>
  </si>
  <si>
    <t xml:space="preserve">Transportation - Community </t>
  </si>
  <si>
    <r>
      <t xml:space="preserve">DEPARTMENT OF HEALTH SERVICES
</t>
    </r>
    <r>
      <rPr>
        <sz val="9"/>
        <color theme="1"/>
        <rFont val="Arial"/>
        <family val="2"/>
      </rPr>
      <t>Division of Medicaid Services
F-02466a (10/2023)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</si>
</sst>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/d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0">
    <xf numFmtId="0" fontId="0" fillId="0" borderId="0"/>
    <xf numFmtId="9" fontId="8" fillId="0" borderId="0" applyFont="0" applyFill="0" applyBorder="0" applyAlignment="0" applyProtection="0"/>
    <xf numFmtId="0" fontId="2" fillId="0" borderId="0"/>
    <xf numFmtId="9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9" fontId="7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</cellStyleXfs>
  <cellXfs count="83">
    <xf numFmtId="0" fontId="0" fillId="0" borderId="0" xfId="0"/>
    <xf numFmtId="0" fontId="7" fillId="0" borderId="0" xfId="0" applyFont="1"/>
    <xf numFmtId="0" fontId="7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Alignment="1">
      <alignment horizontal="center"/>
    </xf>
    <xf numFmtId="165" fontId="7" fillId="0" borderId="0" xfId="0" applyNumberFormat="1" applyFont="1" applyAlignment="1">
      <alignment horizontal="center"/>
    </xf>
    <xf numFmtId="0" fontId="0" fillId="0" borderId="0" xfId="0" applyAlignment="1" applyProtection="1">
      <alignment vertical="top"/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7" fillId="0" borderId="0" xfId="0" applyNumberFormat="1" applyFont="1" applyAlignment="1" applyProtection="1">
      <alignment wrapText="1"/>
      <protection locked="0"/>
    </xf>
    <xf numFmtId="14" fontId="0" fillId="0" borderId="0" xfId="0" applyNumberFormat="1" applyAlignment="1" applyProtection="1">
      <alignment wrapText="1"/>
      <protection locked="0"/>
    </xf>
    <xf numFmtId="0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wrapText="1"/>
    </xf>
    <xf numFmtId="0" fontId="0" fillId="2" borderId="0" xfId="0" applyFill="1" applyAlignment="1" applyProtection="1">
      <alignment wrapText="1"/>
    </xf>
    <xf numFmtId="0" fontId="0" fillId="0" borderId="0" xfId="0" applyProtection="1"/>
    <xf numFmtId="49" fontId="7" fillId="0" borderId="0" xfId="0" applyNumberFormat="1" applyFont="1" applyAlignment="1" applyProtection="1">
      <alignment wrapText="1"/>
    </xf>
    <xf numFmtId="0" fontId="0" fillId="0" borderId="0" xfId="0" applyAlignment="1" applyProtection="1">
      <alignment horizontal="center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0" fillId="0" borderId="0" xfId="0" applyNumberFormat="1" applyProtection="1"/>
    <xf numFmtId="0" fontId="7" fillId="2" borderId="0" xfId="0" applyFont="1" applyFill="1" applyAlignment="1" applyProtection="1">
      <alignment horizontal="center" wrapText="1"/>
    </xf>
    <xf numFmtId="0" fontId="7" fillId="0" borderId="0" xfId="0" applyFont="1" applyProtection="1"/>
    <xf numFmtId="0" fontId="7" fillId="0" borderId="0" xfId="0" applyFont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3" fillId="0" borderId="0" xfId="0" applyFont="1" applyFill="1" applyBorder="1" applyAlignment="1">
      <alignment wrapText="1"/>
    </xf>
    <xf numFmtId="0" fontId="6" fillId="0" borderId="0" xfId="0" applyFont="1" applyAlignment="1" applyProtection="1">
      <alignment wrapText="1"/>
    </xf>
    <xf numFmtId="0" fontId="0" fillId="0" borderId="0" xfId="0"/>
    <xf numFmtId="10" fontId="0" fillId="0" borderId="0" xfId="0" applyNumberFormat="1"/>
    <xf numFmtId="0" fontId="7" fillId="0" borderId="0" xfId="0" applyFont="1" applyAlignment="1">
      <alignment horizontal="center" wrapText="1"/>
    </xf>
    <xf numFmtId="0" fontId="0" fillId="2" borderId="0" xfId="0" applyFill="1"/>
    <xf numFmtId="0" fontId="0" fillId="0" borderId="0" xfId="0"/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/>
    <xf numFmtId="0" fontId="0" fillId="0" borderId="0" xfId="0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center" wrapText="1"/>
    </xf>
    <xf numFmtId="10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ont="1" applyProtection="1"/>
    <xf numFmtId="0" fontId="3" fillId="0" borderId="0" xfId="0" applyFont="1" applyProtection="1"/>
    <xf numFmtId="0" fontId="7" fillId="0" borderId="0" xfId="0" applyFont="1" applyFill="1" applyProtection="1"/>
    <xf numFmtId="0" fontId="0" fillId="0" borderId="0" xfId="0" applyAlignment="1" applyProtection="1">
      <alignment wrapText="1"/>
    </xf>
    <xf numFmtId="0" fontId="7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wrapText="1"/>
    </xf>
    <xf numFmtId="10" fontId="0" fillId="0" borderId="0" xfId="1" applyNumberFormat="1" applyFont="1" applyAlignment="1" applyProtection="1">
      <alignment horizontal="center" wrapText="1"/>
    </xf>
    <xf numFmtId="49" fontId="0" fillId="0" borderId="0" xfId="0" applyNumberFormat="1" applyAlignment="1" applyProtection="1">
      <alignment wrapText="1"/>
    </xf>
    <xf numFmtId="0" fontId="7" fillId="0" borderId="0" xfId="0" applyFont="1" applyAlignment="1" applyProtection="1">
      <alignment horizontal="left" wrapText="1"/>
    </xf>
    <xf numFmtId="0" fontId="3" fillId="3" borderId="0" xfId="0" applyFont="1" applyFill="1" applyAlignment="1">
      <alignment horizontal="center" wrapText="1"/>
    </xf>
    <xf numFmtId="9" fontId="0" fillId="0" borderId="0" xfId="1" applyFont="1" applyAlignment="1" applyProtection="1">
      <alignment horizontal="center" wrapText="1"/>
    </xf>
    <xf numFmtId="164" fontId="0" fillId="0" borderId="0" xfId="1" applyNumberFormat="1" applyFont="1" applyAlignment="1" applyProtection="1">
      <alignment horizontal="center" wrapText="1"/>
    </xf>
    <xf numFmtId="0" fontId="0" fillId="0" borderId="0" xfId="0" applyFont="1" applyAlignment="1" applyProtection="1">
      <alignment wrapText="1"/>
    </xf>
    <xf numFmtId="0" fontId="3" fillId="0" borderId="0" xfId="0" applyFont="1" applyAlignment="1">
      <alignment horizontal="center" wrapText="1"/>
    </xf>
    <xf numFmtId="10" fontId="0" fillId="0" borderId="0" xfId="1" applyNumberFormat="1" applyFont="1" applyAlignment="1">
      <alignment horizontal="center" wrapText="1"/>
    </xf>
    <xf numFmtId="9" fontId="0" fillId="0" borderId="0" xfId="1" applyFont="1" applyAlignment="1">
      <alignment horizontal="center" wrapText="1"/>
    </xf>
    <xf numFmtId="164" fontId="0" fillId="0" borderId="0" xfId="1" applyNumberFormat="1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0" fillId="0" borderId="0" xfId="0" applyAlignment="1" applyProtection="1">
      <alignment wrapText="1"/>
    </xf>
    <xf numFmtId="0" fontId="3" fillId="4" borderId="1" xfId="0" applyFont="1" applyFill="1" applyBorder="1" applyAlignment="1" applyProtection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distributed" wrapText="1"/>
    </xf>
    <xf numFmtId="0" fontId="0" fillId="4" borderId="0" xfId="0" applyFill="1" applyAlignment="1" applyProtection="1">
      <alignment vertical="distributed" wrapText="1"/>
      <protection locked="0"/>
    </xf>
    <xf numFmtId="0" fontId="0" fillId="4" borderId="0" xfId="0" applyFill="1" applyProtection="1">
      <protection locked="0"/>
    </xf>
    <xf numFmtId="0" fontId="6" fillId="0" borderId="0" xfId="0" applyFont="1" applyFill="1" applyAlignment="1" applyProtection="1">
      <alignment wrapText="1"/>
    </xf>
    <xf numFmtId="0" fontId="0" fillId="5" borderId="0" xfId="0" applyFill="1" applyAlignment="1" applyProtection="1">
      <alignment horizontal="center" wrapText="1"/>
      <protection locked="0"/>
    </xf>
    <xf numFmtId="0" fontId="11" fillId="0" borderId="0" xfId="2" applyFont="1" applyBorder="1" applyAlignment="1" applyProtection="1">
      <alignment horizontal="center" vertical="top" wrapText="1"/>
    </xf>
    <xf numFmtId="0" fontId="12" fillId="0" borderId="0" xfId="2" applyFont="1" applyBorder="1" applyAlignment="1" applyProtection="1">
      <alignment horizontal="right" vertical="top" wrapText="1"/>
    </xf>
    <xf numFmtId="0" fontId="4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vertical="top" wrapText="1"/>
      <protection locked="0"/>
    </xf>
    <xf numFmtId="0" fontId="3" fillId="0" borderId="0" xfId="0" applyFont="1" applyAlignment="1">
      <alignment wrapText="1"/>
    </xf>
    <xf numFmtId="0" fontId="0" fillId="0" borderId="0" xfId="0" applyAlignment="1">
      <alignment horizontal="center"/>
    </xf>
    <xf numFmtId="0" fontId="9" fillId="0" borderId="0" xfId="2" applyFont="1" applyBorder="1" applyAlignment="1" applyProtection="1">
      <alignment horizontal="left" vertical="top" wrapText="1"/>
    </xf>
    <xf numFmtId="0" fontId="11" fillId="0" borderId="0" xfId="2" applyFont="1" applyBorder="1" applyAlignment="1" applyProtection="1">
      <alignment horizontal="center" vertical="top" wrapText="1"/>
    </xf>
    <xf numFmtId="0" fontId="13" fillId="0" borderId="0" xfId="9" applyAlignment="1" applyProtection="1">
      <alignment wrapText="1"/>
    </xf>
    <xf numFmtId="0" fontId="0" fillId="0" borderId="0" xfId="0" applyAlignment="1">
      <alignment horizontal="center"/>
    </xf>
  </cellXfs>
  <cellStyles count="10">
    <cellStyle name="Hyperlink" xfId="9" builtinId="8"/>
    <cellStyle name="Normal" xfId="0" builtinId="0"/>
    <cellStyle name="Normal 2 3" xfId="2" xr:uid="{00000000-0005-0000-0000-000001000000}"/>
    <cellStyle name="Normal 2 3 2" xfId="8" xr:uid="{00000000-0005-0000-0000-000002000000}"/>
    <cellStyle name="Normal 2 3 3" xfId="6" xr:uid="{00000000-0005-0000-0000-000003000000}"/>
    <cellStyle name="Normal 2 3 4" xfId="4" xr:uid="{00000000-0005-0000-0000-000004000000}"/>
    <cellStyle name="Percent" xfId="1" builtinId="5"/>
    <cellStyle name="Percent 2" xfId="7" xr:uid="{00000000-0005-0000-0000-000006000000}"/>
    <cellStyle name="Percent 3" xfId="5" xr:uid="{00000000-0005-0000-0000-000007000000}"/>
    <cellStyle name="Percent 4" xfId="3" xr:uid="{00000000-0005-0000-0000-000008000000}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'1stQtrAnalysis'!$E$2:$E$3</c:f>
              <c:strCache>
                <c:ptCount val="2"/>
                <c:pt idx="0">
                  <c:v>Grievance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DHS/EQRO</c:v>
                </c:pt>
                <c:pt idx="1">
                  <c:v>MCO</c:v>
                </c:pt>
                <c:pt idx="2">
                  <c:v>Final Total</c:v>
                </c:pt>
              </c:strCache>
            </c:strRef>
          </c:cat>
          <c:val>
            <c:numRef>
              <c:f>'1stQtrAnalysis'!$E$4:$E$6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E0-4030-A10A-0F65424012F9}"/>
            </c:ext>
          </c:extLst>
        </c:ser>
        <c:ser>
          <c:idx val="1"/>
          <c:order val="1"/>
          <c:tx>
            <c:strRef>
              <c:f>'1stQtrAnalysis'!$F$2:$F$3</c:f>
              <c:strCache>
                <c:ptCount val="2"/>
                <c:pt idx="0">
                  <c:v>Grievance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'1stQtrAnalysis'!$D$4:$D$6</c:f>
              <c:strCache>
                <c:ptCount val="3"/>
                <c:pt idx="0">
                  <c:v>DHS/EQRO</c:v>
                </c:pt>
                <c:pt idx="1">
                  <c:v>MCO</c:v>
                </c:pt>
                <c:pt idx="2">
                  <c:v>Final Total</c:v>
                </c:pt>
              </c:strCache>
            </c:strRef>
          </c:cat>
          <c:val>
            <c:numRef>
              <c:f>'1stQtrAnalysis'!$F$4:$F$6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E0-4030-A10A-0F6542401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7782784"/>
        <c:axId val="157784320"/>
      </c:barChart>
      <c:catAx>
        <c:axId val="15778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7784320"/>
        <c:crosses val="autoZero"/>
        <c:auto val="1"/>
        <c:lblAlgn val="ctr"/>
        <c:lblOffset val="100"/>
        <c:noMultiLvlLbl val="0"/>
      </c:catAx>
      <c:valAx>
        <c:axId val="15778432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5778278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'2ndQtrAnalysis'!$A$4:$A$7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'2ndQtrAnalysis'!$B$4:$B$7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DD-4BA2-8D25-09AFB9237542}"/>
            </c:ext>
          </c:extLst>
        </c:ser>
        <c:ser>
          <c:idx val="1"/>
          <c:order val="1"/>
          <c:tx>
            <c:strRef>
              <c:f>'2ndQtrAnalysis'!$C$3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'2ndQtrAnalysis'!$A$4:$A$7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'2ndQtrAnalysis'!$C$4:$C$7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DD-4BA2-8D25-09AFB92375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30336"/>
        <c:axId val="171231872"/>
      </c:barChart>
      <c:catAx>
        <c:axId val="17123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231872"/>
        <c:crosses val="autoZero"/>
        <c:auto val="1"/>
        <c:lblAlgn val="ctr"/>
        <c:lblOffset val="100"/>
        <c:noMultiLvlLbl val="0"/>
      </c:catAx>
      <c:valAx>
        <c:axId val="17123187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23033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'3rdQtrAnalysis'!$E$2:$E$3</c:f>
              <c:strCache>
                <c:ptCount val="2"/>
                <c:pt idx="0">
                  <c:v>Grievance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'3rdQtrAnalysis'!$D$4:$D$6</c:f>
              <c:strCache>
                <c:ptCount val="3"/>
                <c:pt idx="0">
                  <c:v>DHS/EQRO</c:v>
                </c:pt>
                <c:pt idx="1">
                  <c:v>MCO</c:v>
                </c:pt>
                <c:pt idx="2">
                  <c:v>Final Total</c:v>
                </c:pt>
              </c:strCache>
            </c:strRef>
          </c:cat>
          <c:val>
            <c:numRef>
              <c:f>'3rdQtrAnalysis'!$E$4:$E$6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D-4395-B4C9-9A3E7BB261D2}"/>
            </c:ext>
          </c:extLst>
        </c:ser>
        <c:ser>
          <c:idx val="1"/>
          <c:order val="1"/>
          <c:tx>
            <c:strRef>
              <c:f>'3rdQtrAnalysis'!$F$2:$F$3</c:f>
              <c:strCache>
                <c:ptCount val="2"/>
                <c:pt idx="0">
                  <c:v>Grievance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'3rdQtrAnalysis'!$D$4:$D$6</c:f>
              <c:strCache>
                <c:ptCount val="3"/>
                <c:pt idx="0">
                  <c:v>DHS/EQRO</c:v>
                </c:pt>
                <c:pt idx="1">
                  <c:v>MCO</c:v>
                </c:pt>
                <c:pt idx="2">
                  <c:v>Final Total</c:v>
                </c:pt>
              </c:strCache>
            </c:strRef>
          </c:cat>
          <c:val>
            <c:numRef>
              <c:f>'3rdQtrAnalysis'!$F$4:$F$6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D-4395-B4C9-9A3E7BB26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809216"/>
        <c:axId val="168810752"/>
      </c:barChart>
      <c:catAx>
        <c:axId val="168809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810752"/>
        <c:crosses val="autoZero"/>
        <c:auto val="1"/>
        <c:lblAlgn val="ctr"/>
        <c:lblOffset val="100"/>
        <c:noMultiLvlLbl val="0"/>
      </c:catAx>
      <c:valAx>
        <c:axId val="16881075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80921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'3rdQtrAnalysis'!$A$16:$A$27</c:f>
              <c:strCache>
                <c:ptCount val="12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'3rdQtrAnalysis'!$B$16:$B$27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D-4CDC-B96A-DC8F143CF9C1}"/>
            </c:ext>
          </c:extLst>
        </c:ser>
        <c:ser>
          <c:idx val="1"/>
          <c:order val="1"/>
          <c:tx>
            <c:strRef>
              <c:f>'3rdQtrAnalysis'!$C$14:$C$15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'3rdQtrAnalysis'!$A$16:$A$27</c:f>
              <c:strCache>
                <c:ptCount val="12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'3rdQtrAnalysis'!$C$16:$C$27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6D-4CDC-B96A-DC8F143CF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35744"/>
        <c:axId val="171537536"/>
      </c:barChart>
      <c:catAx>
        <c:axId val="17153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537536"/>
        <c:crosses val="autoZero"/>
        <c:auto val="1"/>
        <c:lblAlgn val="ctr"/>
        <c:lblOffset val="100"/>
        <c:noMultiLvlLbl val="0"/>
      </c:catAx>
      <c:valAx>
        <c:axId val="1715375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5357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'3rdQtrAnalysis'!$E$14:$E$15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'3rdQtrAnalysis'!$E$16:$E$41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B6-4BB5-A00A-182DE7FBC0A8}"/>
            </c:ext>
          </c:extLst>
        </c:ser>
        <c:ser>
          <c:idx val="1"/>
          <c:order val="1"/>
          <c:tx>
            <c:strRef>
              <c:f>'3rdQtrAnalysis'!$F$14:$F$15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'3rdQtrAnalysis'!$F$16:$F$41</c:f>
              <c:numCache>
                <c:formatCode>0.00%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B6-4BB5-A00A-182DE7FB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593728"/>
        <c:axId val="171595264"/>
      </c:barChart>
      <c:catAx>
        <c:axId val="1715937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595264"/>
        <c:crosses val="autoZero"/>
        <c:auto val="1"/>
        <c:lblAlgn val="ctr"/>
        <c:lblOffset val="100"/>
        <c:noMultiLvlLbl val="0"/>
      </c:catAx>
      <c:valAx>
        <c:axId val="17159526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59372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'3rdQtrAnalysis'!$H$14:$H$15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'3rdQtrAnalysis'!$G$17:$G$27</c:f>
              <c:strCache>
                <c:ptCount val="11"/>
                <c:pt idx="0">
                  <c:v>EQRO - Overturned MCO decision</c:v>
                </c:pt>
                <c:pt idx="1">
                  <c:v>EQRO - partially upheld MCO decision</c:v>
                </c:pt>
                <c:pt idx="2">
                  <c:v>MCO Committee - unfounded</c:v>
                </c:pt>
                <c:pt idx="3">
                  <c:v>MCO Committee - founded</c:v>
                </c:pt>
                <c:pt idx="4">
                  <c:v>MCO Committee - partially founded</c:v>
                </c:pt>
                <c:pt idx="5">
                  <c:v>Member withdrew</c:v>
                </c:pt>
                <c:pt idx="6">
                  <c:v>Member did not pursue</c:v>
                </c:pt>
                <c:pt idx="7">
                  <c:v>Disenrolled</c:v>
                </c:pt>
                <c:pt idx="8">
                  <c:v>Mediation- resolved</c:v>
                </c:pt>
                <c:pt idx="9">
                  <c:v>Pending/In Process</c:v>
                </c:pt>
                <c:pt idx="10">
                  <c:v>Final Total </c:v>
                </c:pt>
              </c:strCache>
            </c:strRef>
          </c:cat>
          <c:val>
            <c:numRef>
              <c:f>'3rdQtrAnalysis'!$H$16:$H$27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9D-461D-BFF7-B5395FB74FDF}"/>
            </c:ext>
          </c:extLst>
        </c:ser>
        <c:ser>
          <c:idx val="1"/>
          <c:order val="1"/>
          <c:tx>
            <c:strRef>
              <c:f>'3rdQtrAnalysis'!$I$14:$I$15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'3rdQtrAnalysis'!$G$17:$G$27</c:f>
              <c:strCache>
                <c:ptCount val="11"/>
                <c:pt idx="0">
                  <c:v>EQRO - Overturned MCO decision</c:v>
                </c:pt>
                <c:pt idx="1">
                  <c:v>EQRO - partially upheld MCO decision</c:v>
                </c:pt>
                <c:pt idx="2">
                  <c:v>MCO Committee - unfounded</c:v>
                </c:pt>
                <c:pt idx="3">
                  <c:v>MCO Committee - founded</c:v>
                </c:pt>
                <c:pt idx="4">
                  <c:v>MCO Committee - partially founded</c:v>
                </c:pt>
                <c:pt idx="5">
                  <c:v>Member withdrew</c:v>
                </c:pt>
                <c:pt idx="6">
                  <c:v>Member did not pursue</c:v>
                </c:pt>
                <c:pt idx="7">
                  <c:v>Disenrolled</c:v>
                </c:pt>
                <c:pt idx="8">
                  <c:v>Mediation- resolved</c:v>
                </c:pt>
                <c:pt idx="9">
                  <c:v>Pending/In Process</c:v>
                </c:pt>
                <c:pt idx="10">
                  <c:v>Final Total </c:v>
                </c:pt>
              </c:strCache>
            </c:strRef>
          </c:cat>
          <c:val>
            <c:numRef>
              <c:f>'3rdQtrAnalysis'!$I$16:$I$27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D-461D-BFF7-B5395FB74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66048"/>
        <c:axId val="171667840"/>
      </c:barChart>
      <c:catAx>
        <c:axId val="171666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667840"/>
        <c:crosses val="autoZero"/>
        <c:auto val="1"/>
        <c:lblAlgn val="ctr"/>
        <c:lblOffset val="100"/>
        <c:noMultiLvlLbl val="0"/>
      </c:catAx>
      <c:valAx>
        <c:axId val="17166784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6660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'3rdQtrAnalysis'!$B$3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'3rdQtrAnalysis'!$A$4:$A$7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'3rdQtrAnalysis'!$B$4:$B$7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F6-47B1-9260-D02D5C364E92}"/>
            </c:ext>
          </c:extLst>
        </c:ser>
        <c:ser>
          <c:idx val="1"/>
          <c:order val="1"/>
          <c:tx>
            <c:strRef>
              <c:f>'3rdQtrAnalysis'!$C$3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'3rdQtrAnalysis'!$A$4:$A$7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'3rdQtrAnalysis'!$C$4:$C$7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F6-47B1-9260-D02D5C364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690240"/>
        <c:axId val="171692032"/>
      </c:barChart>
      <c:catAx>
        <c:axId val="171690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692032"/>
        <c:crosses val="autoZero"/>
        <c:auto val="1"/>
        <c:lblAlgn val="ctr"/>
        <c:lblOffset val="100"/>
        <c:noMultiLvlLbl val="0"/>
      </c:catAx>
      <c:valAx>
        <c:axId val="17169203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69024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'4thQtrAnalysis'!$E$2:$E$3</c:f>
              <c:strCache>
                <c:ptCount val="2"/>
                <c:pt idx="0">
                  <c:v>Grievance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'4thQtrAnalysis'!$D$4:$D$6</c:f>
              <c:strCache>
                <c:ptCount val="3"/>
                <c:pt idx="0">
                  <c:v>DHS/EQRO</c:v>
                </c:pt>
                <c:pt idx="1">
                  <c:v>MCO</c:v>
                </c:pt>
                <c:pt idx="2">
                  <c:v>Final Total</c:v>
                </c:pt>
              </c:strCache>
            </c:strRef>
          </c:cat>
          <c:val>
            <c:numRef>
              <c:f>'4thQtrAnalysis'!$E$4:$E$6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A4-4B74-99F5-E3F7FC14C787}"/>
            </c:ext>
          </c:extLst>
        </c:ser>
        <c:ser>
          <c:idx val="1"/>
          <c:order val="1"/>
          <c:tx>
            <c:strRef>
              <c:f>'4thQtrAnalysis'!$F$2:$F$3</c:f>
              <c:strCache>
                <c:ptCount val="2"/>
                <c:pt idx="0">
                  <c:v>Grievance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'4thQtrAnalysis'!$D$4:$D$6</c:f>
              <c:strCache>
                <c:ptCount val="3"/>
                <c:pt idx="0">
                  <c:v>DHS/EQRO</c:v>
                </c:pt>
                <c:pt idx="1">
                  <c:v>MCO</c:v>
                </c:pt>
                <c:pt idx="2">
                  <c:v>Final Total</c:v>
                </c:pt>
              </c:strCache>
            </c:strRef>
          </c:cat>
          <c:val>
            <c:numRef>
              <c:f>'4thQtrAnalysis'!$F$4:$F$6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A4-4B74-99F5-E3F7FC14C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448192"/>
        <c:axId val="171449728"/>
      </c:barChart>
      <c:catAx>
        <c:axId val="171448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449728"/>
        <c:crosses val="autoZero"/>
        <c:auto val="1"/>
        <c:lblAlgn val="ctr"/>
        <c:lblOffset val="100"/>
        <c:noMultiLvlLbl val="0"/>
      </c:catAx>
      <c:valAx>
        <c:axId val="17144972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44819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'4thQtrAnalysis'!$A$16:$A$27</c:f>
              <c:strCache>
                <c:ptCount val="12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'4thQtrAnalysis'!$B$16:$B$27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40-4B53-8954-724424B6F3C8}"/>
            </c:ext>
          </c:extLst>
        </c:ser>
        <c:ser>
          <c:idx val="1"/>
          <c:order val="1"/>
          <c:tx>
            <c:strRef>
              <c:f>'4thQtrAnalysis'!$C$14:$C$15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'4thQtrAnalysis'!$A$16:$A$27</c:f>
              <c:strCache>
                <c:ptCount val="12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'4thQtrAnalysis'!$C$16:$C$27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40-4B53-8954-724424B6F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090496"/>
        <c:axId val="172092032"/>
      </c:barChart>
      <c:catAx>
        <c:axId val="172090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092032"/>
        <c:crosses val="autoZero"/>
        <c:auto val="1"/>
        <c:lblAlgn val="ctr"/>
        <c:lblOffset val="100"/>
        <c:noMultiLvlLbl val="0"/>
      </c:catAx>
      <c:valAx>
        <c:axId val="172092032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0904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'4thQtrAnalysis'!$E$14:$E$15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'4thQtrAnalysis'!$E$16:$E$41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72-46C7-A08E-5BC5B82FCB25}"/>
            </c:ext>
          </c:extLst>
        </c:ser>
        <c:ser>
          <c:idx val="1"/>
          <c:order val="1"/>
          <c:tx>
            <c:strRef>
              <c:f>'4thQtrAnalysis'!$F$14:$F$15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'4thQtrAnalysis'!$F$16:$F$41</c:f>
              <c:numCache>
                <c:formatCode>0.00%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72-46C7-A08E-5BC5B82FC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857408"/>
        <c:axId val="171858944"/>
      </c:barChart>
      <c:catAx>
        <c:axId val="17185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858944"/>
        <c:crosses val="autoZero"/>
        <c:auto val="1"/>
        <c:lblAlgn val="ctr"/>
        <c:lblOffset val="100"/>
        <c:noMultiLvlLbl val="0"/>
      </c:catAx>
      <c:valAx>
        <c:axId val="17185894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857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'4thQtrAnalysis'!$H$14:$H$15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'4thQtrAnalysis'!$G$16:$G$27</c:f>
              <c:strCache>
                <c:ptCount val="12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'4thQtrAnalysis'!$H$16:$H$27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0F-43E7-A440-0FF7AC69F8D1}"/>
            </c:ext>
          </c:extLst>
        </c:ser>
        <c:ser>
          <c:idx val="1"/>
          <c:order val="1"/>
          <c:tx>
            <c:strRef>
              <c:f>'4thQtrAnalysis'!$I$14:$I$15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'4thQtrAnalysis'!$G$16:$G$27</c:f>
              <c:strCache>
                <c:ptCount val="12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'4thQtrAnalysis'!$I$16:$I$27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F-43E7-A440-0FF7AC69F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991424"/>
        <c:axId val="171992960"/>
      </c:barChart>
      <c:catAx>
        <c:axId val="17199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992960"/>
        <c:crosses val="autoZero"/>
        <c:auto val="1"/>
        <c:lblAlgn val="ctr"/>
        <c:lblOffset val="100"/>
        <c:noMultiLvlLbl val="0"/>
      </c:catAx>
      <c:valAx>
        <c:axId val="1719929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991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'1stQtrAnalysis'!$A$16:$A$27</c:f>
              <c:strCache>
                <c:ptCount val="12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'1stQtrAnalysis'!$B$16:$B$27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2A-41B2-8724-72AFCD12C875}"/>
            </c:ext>
          </c:extLst>
        </c:ser>
        <c:ser>
          <c:idx val="1"/>
          <c:order val="1"/>
          <c:tx>
            <c:strRef>
              <c:f>'1stQtrAnalysis'!$C$14:$C$15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'1stQtrAnalysis'!$A$16:$A$27</c:f>
              <c:strCache>
                <c:ptCount val="12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'1stQtrAnalysis'!$C$16:$C$27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2A-41B2-8724-72AFCD12C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45888"/>
        <c:axId val="167847424"/>
      </c:barChart>
      <c:catAx>
        <c:axId val="16784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847424"/>
        <c:crosses val="autoZero"/>
        <c:auto val="1"/>
        <c:lblAlgn val="ctr"/>
        <c:lblOffset val="100"/>
        <c:noMultiLvlLbl val="0"/>
      </c:catAx>
      <c:valAx>
        <c:axId val="16784742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84588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'4thQtrAnalysis'!$B$3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'4thQtrAnalysis'!$A$4:$A$7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'4thQtrAnalysis'!$B$4:$B$7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78-400C-899D-3AE7EFBAFCB0}"/>
            </c:ext>
          </c:extLst>
        </c:ser>
        <c:ser>
          <c:idx val="1"/>
          <c:order val="1"/>
          <c:tx>
            <c:strRef>
              <c:f>'4thQtrAnalysis'!$C$3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'4thQtrAnalysis'!$A$4:$A$7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'4thQtrAnalysis'!$C$4:$C$7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78-400C-899D-3AE7EFBA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433408"/>
        <c:axId val="172434944"/>
      </c:barChart>
      <c:catAx>
        <c:axId val="172433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434944"/>
        <c:crosses val="autoZero"/>
        <c:auto val="1"/>
        <c:lblAlgn val="ctr"/>
        <c:lblOffset val="100"/>
        <c:noMultiLvlLbl val="0"/>
      </c:catAx>
      <c:valAx>
        <c:axId val="17243494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433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Issue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Data'!$A$10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</c:strCache>
            </c:strRef>
          </c:cat>
          <c:val>
            <c:numRef>
              <c:f>'1stQtrAnalysis'!$B$16:$B$26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189-8CB7-03C413FC523B}"/>
            </c:ext>
          </c:extLst>
        </c:ser>
        <c:ser>
          <c:idx val="1"/>
          <c:order val="1"/>
          <c:tx>
            <c:strRef>
              <c:f>'EOY Data'!$A$11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</c:strCache>
            </c:strRef>
          </c:cat>
          <c:val>
            <c:numRef>
              <c:f>'2ndQtrAnalysis'!$B$16:$B$26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52-4189-8CB7-03C413FC523B}"/>
            </c:ext>
          </c:extLst>
        </c:ser>
        <c:ser>
          <c:idx val="2"/>
          <c:order val="2"/>
          <c:tx>
            <c:strRef>
              <c:f>'EOY Data'!$A$12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</c:strCache>
            </c:strRef>
          </c:cat>
          <c:val>
            <c:numRef>
              <c:f>'3rdQtrAnalysis'!$B$16:$B$26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52-4189-8CB7-03C413FC523B}"/>
            </c:ext>
          </c:extLst>
        </c:ser>
        <c:ser>
          <c:idx val="3"/>
          <c:order val="3"/>
          <c:tx>
            <c:strRef>
              <c:f>'EOY Data'!$A$13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'1stQtrAnalysis'!$A$16:$A$26</c:f>
              <c:strCache>
                <c:ptCount val="11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</c:strCache>
            </c:strRef>
          </c:cat>
          <c:val>
            <c:numRef>
              <c:f>'4thQtrAnalysis'!$B$16:$B$26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52-4189-8CB7-03C413FC52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971520"/>
        <c:axId val="172973056"/>
      </c:barChart>
      <c:catAx>
        <c:axId val="17297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2973056"/>
        <c:crosses val="autoZero"/>
        <c:auto val="1"/>
        <c:lblAlgn val="ctr"/>
        <c:lblOffset val="100"/>
        <c:noMultiLvlLbl val="0"/>
      </c:catAx>
      <c:valAx>
        <c:axId val="172973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971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Target Group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Data'!$A$3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'EOY Data'!$B$2:$D$2</c:f>
              <c:strCache>
                <c:ptCount val="3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</c:strCache>
            </c:strRef>
          </c:cat>
          <c:val>
            <c:numRef>
              <c:f>'1stQtrAnalysis'!$B$4:$B$6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F-41EC-80E0-A583D246A16D}"/>
            </c:ext>
          </c:extLst>
        </c:ser>
        <c:ser>
          <c:idx val="1"/>
          <c:order val="1"/>
          <c:tx>
            <c:strRef>
              <c:f>'EOY Data'!$A$4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'EOY Data'!$B$2:$D$2</c:f>
              <c:strCache>
                <c:ptCount val="3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</c:strCache>
            </c:strRef>
          </c:cat>
          <c:val>
            <c:numRef>
              <c:f>'2ndQtrAnalysis'!$B$4:$B$6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CF-41EC-80E0-A583D246A16D}"/>
            </c:ext>
          </c:extLst>
        </c:ser>
        <c:ser>
          <c:idx val="2"/>
          <c:order val="2"/>
          <c:tx>
            <c:strRef>
              <c:f>'EOY Data'!$A$5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'EOY Data'!$B$2:$D$2</c:f>
              <c:strCache>
                <c:ptCount val="3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</c:strCache>
            </c:strRef>
          </c:cat>
          <c:val>
            <c:numRef>
              <c:f>'3rdQtrAnalysis'!$B$4:$B$6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CF-41EC-80E0-A583D246A16D}"/>
            </c:ext>
          </c:extLst>
        </c:ser>
        <c:ser>
          <c:idx val="3"/>
          <c:order val="3"/>
          <c:tx>
            <c:strRef>
              <c:f>'EOY Data'!$A$6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'EOY Data'!$B$2:$D$2</c:f>
              <c:strCache>
                <c:ptCount val="3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</c:strCache>
            </c:strRef>
          </c:cat>
          <c:val>
            <c:numRef>
              <c:f>'4thQtrAnalysis'!$B$4:$B$6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6CF-41EC-80E0-A583D246A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2999424"/>
        <c:axId val="173000960"/>
      </c:barChart>
      <c:catAx>
        <c:axId val="172999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000960"/>
        <c:crosses val="autoZero"/>
        <c:auto val="1"/>
        <c:lblAlgn val="ctr"/>
        <c:lblOffset val="100"/>
        <c:noMultiLvlLbl val="0"/>
      </c:catAx>
      <c:valAx>
        <c:axId val="1730009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29994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Grievance</a:t>
            </a:r>
            <a:r>
              <a:rPr lang="en-US" baseline="0"/>
              <a:t> </a:t>
            </a:r>
            <a:r>
              <a:rPr lang="en-US"/>
              <a:t>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Data'!$E$3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'1stQtrAnalysis'!$D$4:$D$5</c:f>
              <c:strCache>
                <c:ptCount val="2"/>
                <c:pt idx="0">
                  <c:v>DHS/EQRO</c:v>
                </c:pt>
                <c:pt idx="1">
                  <c:v>MCO</c:v>
                </c:pt>
              </c:strCache>
            </c:strRef>
          </c:cat>
          <c:val>
            <c:numRef>
              <c:f>'1stQtrAnalysis'!$E$4:$E$5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99-4337-8EAD-29365AC1CE4A}"/>
            </c:ext>
          </c:extLst>
        </c:ser>
        <c:ser>
          <c:idx val="1"/>
          <c:order val="1"/>
          <c:tx>
            <c:strRef>
              <c:f>'EOY Data'!$E$4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'1stQtrAnalysis'!$D$4:$D$5</c:f>
              <c:strCache>
                <c:ptCount val="2"/>
                <c:pt idx="0">
                  <c:v>DHS/EQRO</c:v>
                </c:pt>
                <c:pt idx="1">
                  <c:v>MCO</c:v>
                </c:pt>
              </c:strCache>
            </c:strRef>
          </c:cat>
          <c:val>
            <c:numRef>
              <c:f>'2ndQtrAnalysis'!$E$4:$E$5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99-4337-8EAD-29365AC1CE4A}"/>
            </c:ext>
          </c:extLst>
        </c:ser>
        <c:ser>
          <c:idx val="2"/>
          <c:order val="2"/>
          <c:tx>
            <c:strRef>
              <c:f>'EOY Data'!$E$5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'1stQtrAnalysis'!$D$4:$D$5</c:f>
              <c:strCache>
                <c:ptCount val="2"/>
                <c:pt idx="0">
                  <c:v>DHS/EQRO</c:v>
                </c:pt>
                <c:pt idx="1">
                  <c:v>MCO</c:v>
                </c:pt>
              </c:strCache>
            </c:strRef>
          </c:cat>
          <c:val>
            <c:numRef>
              <c:f>'3rdQtrAnalysis'!$E$4:$E$5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99-4337-8EAD-29365AC1CE4A}"/>
            </c:ext>
          </c:extLst>
        </c:ser>
        <c:ser>
          <c:idx val="3"/>
          <c:order val="3"/>
          <c:tx>
            <c:strRef>
              <c:f>'EOY Data'!$E$6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'1stQtrAnalysis'!$D$4:$D$5</c:f>
              <c:strCache>
                <c:ptCount val="2"/>
                <c:pt idx="0">
                  <c:v>DHS/EQRO</c:v>
                </c:pt>
                <c:pt idx="1">
                  <c:v>MCO</c:v>
                </c:pt>
              </c:strCache>
            </c:strRef>
          </c:cat>
          <c:val>
            <c:numRef>
              <c:f>'4thQtrAnalysis'!$E$4:$E$5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99-4337-8EAD-29365AC1C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1340544"/>
        <c:axId val="171342080"/>
      </c:barChart>
      <c:catAx>
        <c:axId val="17134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342080"/>
        <c:crosses val="autoZero"/>
        <c:auto val="1"/>
        <c:lblAlgn val="ctr"/>
        <c:lblOffset val="100"/>
        <c:noMultiLvlLbl val="0"/>
      </c:catAx>
      <c:valAx>
        <c:axId val="17134208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34054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Assisting Representation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Data'!$A$17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'1stQtrAnalysis'!$H$4:$H$10</c:f>
              <c:strCache>
                <c:ptCount val="7"/>
                <c:pt idx="0">
                  <c:v>Attorney</c:v>
                </c:pt>
                <c:pt idx="1">
                  <c:v>BOALTC</c:v>
                </c:pt>
                <c:pt idx="2">
                  <c:v>DBS</c:v>
                </c:pt>
                <c:pt idx="3">
                  <c:v>DRW</c:v>
                </c:pt>
                <c:pt idx="4">
                  <c:v>EBS</c:v>
                </c:pt>
                <c:pt idx="5">
                  <c:v>None</c:v>
                </c:pt>
                <c:pt idx="6">
                  <c:v>Other</c:v>
                </c:pt>
              </c:strCache>
            </c:strRef>
          </c:cat>
          <c:val>
            <c:numRef>
              <c:f>'1stQtrAnalysis'!$I$4:$I$10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3-4828-B48B-646F25DB7269}"/>
            </c:ext>
          </c:extLst>
        </c:ser>
        <c:ser>
          <c:idx val="1"/>
          <c:order val="1"/>
          <c:tx>
            <c:strRef>
              <c:f>'EOY Data'!$A$18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'1stQtrAnalysis'!$H$4:$H$10</c:f>
              <c:strCache>
                <c:ptCount val="7"/>
                <c:pt idx="0">
                  <c:v>Attorney</c:v>
                </c:pt>
                <c:pt idx="1">
                  <c:v>BOALTC</c:v>
                </c:pt>
                <c:pt idx="2">
                  <c:v>DBS</c:v>
                </c:pt>
                <c:pt idx="3">
                  <c:v>DRW</c:v>
                </c:pt>
                <c:pt idx="4">
                  <c:v>EBS</c:v>
                </c:pt>
                <c:pt idx="5">
                  <c:v>None</c:v>
                </c:pt>
                <c:pt idx="6">
                  <c:v>Other</c:v>
                </c:pt>
              </c:strCache>
            </c:strRef>
          </c:cat>
          <c:val>
            <c:numRef>
              <c:f>'2ndQtrAnalysis'!$H$4:$H$10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3-4828-B48B-646F25DB7269}"/>
            </c:ext>
          </c:extLst>
        </c:ser>
        <c:ser>
          <c:idx val="2"/>
          <c:order val="2"/>
          <c:tx>
            <c:strRef>
              <c:f>'EOY Data'!$A$19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'1stQtrAnalysis'!$H$4:$H$10</c:f>
              <c:strCache>
                <c:ptCount val="7"/>
                <c:pt idx="0">
                  <c:v>Attorney</c:v>
                </c:pt>
                <c:pt idx="1">
                  <c:v>BOALTC</c:v>
                </c:pt>
                <c:pt idx="2">
                  <c:v>DBS</c:v>
                </c:pt>
                <c:pt idx="3">
                  <c:v>DRW</c:v>
                </c:pt>
                <c:pt idx="4">
                  <c:v>EBS</c:v>
                </c:pt>
                <c:pt idx="5">
                  <c:v>None</c:v>
                </c:pt>
                <c:pt idx="6">
                  <c:v>Other</c:v>
                </c:pt>
              </c:strCache>
            </c:strRef>
          </c:cat>
          <c:val>
            <c:numRef>
              <c:f>'3rdQtrAnalysis'!$H$4:$H$10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3-4828-B48B-646F25DB7269}"/>
            </c:ext>
          </c:extLst>
        </c:ser>
        <c:ser>
          <c:idx val="3"/>
          <c:order val="3"/>
          <c:tx>
            <c:strRef>
              <c:f>'EOY Data'!$A$20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'1stQtrAnalysis'!$H$4:$H$10</c:f>
              <c:strCache>
                <c:ptCount val="7"/>
                <c:pt idx="0">
                  <c:v>Attorney</c:v>
                </c:pt>
                <c:pt idx="1">
                  <c:v>BOALTC</c:v>
                </c:pt>
                <c:pt idx="2">
                  <c:v>DBS</c:v>
                </c:pt>
                <c:pt idx="3">
                  <c:v>DRW</c:v>
                </c:pt>
                <c:pt idx="4">
                  <c:v>EBS</c:v>
                </c:pt>
                <c:pt idx="5">
                  <c:v>None</c:v>
                </c:pt>
                <c:pt idx="6">
                  <c:v>Other</c:v>
                </c:pt>
              </c:strCache>
            </c:strRef>
          </c:cat>
          <c:val>
            <c:numRef>
              <c:f>'4thQtrAnalysis'!$H$4:$H$10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73-4828-B48B-646F25DB7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26400"/>
        <c:axId val="173127936"/>
      </c:barChart>
      <c:catAx>
        <c:axId val="173126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127936"/>
        <c:crosses val="autoZero"/>
        <c:auto val="1"/>
        <c:lblAlgn val="ctr"/>
        <c:lblOffset val="100"/>
        <c:noMultiLvlLbl val="0"/>
      </c:catAx>
      <c:valAx>
        <c:axId val="17312793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1264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Service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Data'!$A$24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'1stQtrAnalysis'!$D$16:$D$40</c:f>
              <c:strCache>
                <c:ptCount val="25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</c:strCache>
            </c:strRef>
          </c:cat>
          <c:val>
            <c:numRef>
              <c:f>'1stQtrAnalysis'!$E$16:$E$40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C-4ECE-A927-4B1657A08C1B}"/>
            </c:ext>
          </c:extLst>
        </c:ser>
        <c:ser>
          <c:idx val="1"/>
          <c:order val="1"/>
          <c:tx>
            <c:strRef>
              <c:f>'EOY Data'!$A$25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'1stQtrAnalysis'!$D$16:$D$40</c:f>
              <c:strCache>
                <c:ptCount val="25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</c:strCache>
            </c:strRef>
          </c:cat>
          <c:val>
            <c:numRef>
              <c:f>'2ndQtrAnalysis'!$E$16:$E$40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C-4ECE-A927-4B1657A08C1B}"/>
            </c:ext>
          </c:extLst>
        </c:ser>
        <c:ser>
          <c:idx val="2"/>
          <c:order val="2"/>
          <c:tx>
            <c:strRef>
              <c:f>'EOY Data'!$A$26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'1stQtrAnalysis'!$D$16:$D$40</c:f>
              <c:strCache>
                <c:ptCount val="25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</c:strCache>
            </c:strRef>
          </c:cat>
          <c:val>
            <c:numRef>
              <c:f>'3rdQtrAnalysis'!$E$16:$E$40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C-4ECE-A927-4B1657A08C1B}"/>
            </c:ext>
          </c:extLst>
        </c:ser>
        <c:ser>
          <c:idx val="3"/>
          <c:order val="3"/>
          <c:tx>
            <c:strRef>
              <c:f>'EOY Data'!$A$27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'1stQtrAnalysis'!$D$16:$D$40</c:f>
              <c:strCache>
                <c:ptCount val="25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</c:strCache>
            </c:strRef>
          </c:cat>
          <c:val>
            <c:numRef>
              <c:f>'4thQtrAnalysis'!$E$16:$E$40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6C-4ECE-A927-4B1657A08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168896"/>
        <c:axId val="173174784"/>
      </c:barChart>
      <c:catAx>
        <c:axId val="173168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174784"/>
        <c:crosses val="autoZero"/>
        <c:auto val="1"/>
        <c:lblAlgn val="ctr"/>
        <c:lblOffset val="100"/>
        <c:noMultiLvlLbl val="0"/>
      </c:catAx>
      <c:valAx>
        <c:axId val="17317478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1688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Resolution Type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'EOY Data'!$A$31</c:f>
              <c:strCache>
                <c:ptCount val="1"/>
                <c:pt idx="0">
                  <c:v>1st Quarter</c:v>
                </c:pt>
              </c:strCache>
            </c:strRef>
          </c:tx>
          <c:invertIfNegative val="0"/>
          <c:cat>
            <c:strRef>
              <c:f>'1stQtrAnalysis'!$G$16:$G$26</c:f>
              <c:strCache>
                <c:ptCount val="11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</c:strCache>
            </c:strRef>
          </c:cat>
          <c:val>
            <c:numRef>
              <c:f>'1stQtrAnalysis'!$H$16:$H$26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B6-45FB-9CD1-799101378D6E}"/>
            </c:ext>
          </c:extLst>
        </c:ser>
        <c:ser>
          <c:idx val="1"/>
          <c:order val="1"/>
          <c:tx>
            <c:strRef>
              <c:f>'EOY Data'!$A$32</c:f>
              <c:strCache>
                <c:ptCount val="1"/>
                <c:pt idx="0">
                  <c:v>2nd Quarter</c:v>
                </c:pt>
              </c:strCache>
            </c:strRef>
          </c:tx>
          <c:invertIfNegative val="0"/>
          <c:cat>
            <c:strRef>
              <c:f>'1stQtrAnalysis'!$G$16:$G$26</c:f>
              <c:strCache>
                <c:ptCount val="11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</c:strCache>
            </c:strRef>
          </c:cat>
          <c:val>
            <c:numRef>
              <c:f>'2ndQtrAnalysis'!$H$16:$H$26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B6-45FB-9CD1-799101378D6E}"/>
            </c:ext>
          </c:extLst>
        </c:ser>
        <c:ser>
          <c:idx val="2"/>
          <c:order val="2"/>
          <c:tx>
            <c:strRef>
              <c:f>'EOY Data'!$A$33</c:f>
              <c:strCache>
                <c:ptCount val="1"/>
                <c:pt idx="0">
                  <c:v>3rd Quarter</c:v>
                </c:pt>
              </c:strCache>
            </c:strRef>
          </c:tx>
          <c:invertIfNegative val="0"/>
          <c:cat>
            <c:strRef>
              <c:f>'1stQtrAnalysis'!$G$16:$G$26</c:f>
              <c:strCache>
                <c:ptCount val="11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</c:strCache>
            </c:strRef>
          </c:cat>
          <c:val>
            <c:numRef>
              <c:f>'3rdQtrAnalysis'!$H$16:$H$26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B6-45FB-9CD1-799101378D6E}"/>
            </c:ext>
          </c:extLst>
        </c:ser>
        <c:ser>
          <c:idx val="3"/>
          <c:order val="3"/>
          <c:tx>
            <c:strRef>
              <c:f>'EOY Data'!$A$34</c:f>
              <c:strCache>
                <c:ptCount val="1"/>
                <c:pt idx="0">
                  <c:v>4th Quarter</c:v>
                </c:pt>
              </c:strCache>
            </c:strRef>
          </c:tx>
          <c:invertIfNegative val="0"/>
          <c:cat>
            <c:strRef>
              <c:f>'1stQtrAnalysis'!$G$16:$G$26</c:f>
              <c:strCache>
                <c:ptCount val="11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</c:strCache>
            </c:strRef>
          </c:cat>
          <c:val>
            <c:numRef>
              <c:f>'4thQtrAnalysis'!$H$16:$H$26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B6-45FB-9CD1-799101378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3208704"/>
        <c:axId val="173210240"/>
      </c:barChart>
      <c:catAx>
        <c:axId val="173208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3210240"/>
        <c:crosses val="autoZero"/>
        <c:auto val="1"/>
        <c:lblAlgn val="ctr"/>
        <c:lblOffset val="100"/>
        <c:noMultiLvlLbl val="0"/>
      </c:catAx>
      <c:valAx>
        <c:axId val="17321024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320870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blipFill>
      <a:blip xmlns:r="http://schemas.openxmlformats.org/officeDocument/2006/relationships" r:embed="rId1"/>
      <a:tile tx="0" ty="0" sx="100000" sy="100000" flip="none" algn="tl"/>
    </a:blip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'1stQtrAnalysis'!$E$14:$E$15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'1stQtrAnalysis'!$E$16:$E$41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B2-463D-9570-829F3A73B349}"/>
            </c:ext>
          </c:extLst>
        </c:ser>
        <c:ser>
          <c:idx val="1"/>
          <c:order val="1"/>
          <c:tx>
            <c:strRef>
              <c:f>'1stQtrAnalysis'!$F$14:$F$15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'1stQtrAnalysis'!$F$16:$F$41</c:f>
              <c:numCache>
                <c:formatCode>0.00%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B2-463D-9570-829F3A73B3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899520"/>
        <c:axId val="167901056"/>
      </c:barChart>
      <c:catAx>
        <c:axId val="16789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7901056"/>
        <c:crosses val="autoZero"/>
        <c:auto val="1"/>
        <c:lblAlgn val="ctr"/>
        <c:lblOffset val="100"/>
        <c:noMultiLvlLbl val="0"/>
      </c:catAx>
      <c:valAx>
        <c:axId val="16790105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89952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'1stQtrAnalysis'!$H$14:$H$15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'1stQtrAnalysis'!$G$16:$G$27</c:f>
              <c:strCache>
                <c:ptCount val="12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'1stQtrAnalysis'!$H$16:$H$27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93-4963-9B7C-DBF05E614136}"/>
            </c:ext>
          </c:extLst>
        </c:ser>
        <c:ser>
          <c:idx val="1"/>
          <c:order val="1"/>
          <c:tx>
            <c:strRef>
              <c:f>'1stQtrAnalysis'!$I$14:$I$15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'1stQtrAnalysis'!$G$16:$G$27</c:f>
              <c:strCache>
                <c:ptCount val="12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'1stQtrAnalysis'!$I$16:$I$27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93-4963-9B7C-DBF05E614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980032"/>
        <c:axId val="168493824"/>
      </c:barChart>
      <c:catAx>
        <c:axId val="167980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493824"/>
        <c:crosses val="autoZero"/>
        <c:auto val="1"/>
        <c:lblAlgn val="ctr"/>
        <c:lblOffset val="100"/>
        <c:noMultiLvlLbl val="0"/>
      </c:catAx>
      <c:valAx>
        <c:axId val="168493824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798003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'1stQtrAnalysis'!$B$3</c:f>
              <c:strCache>
                <c:ptCount val="1"/>
                <c:pt idx="0">
                  <c:v>Total</c:v>
                </c:pt>
              </c:strCache>
            </c:strRef>
          </c:tx>
          <c:invertIfNegative val="0"/>
          <c:cat>
            <c:strRef>
              <c:f>'1stQtrAnalysis'!$A$4:$A$7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'1stQtrAnalysis'!$B$4:$B$7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1-4D64-A268-C42FEE1C1F87}"/>
            </c:ext>
          </c:extLst>
        </c:ser>
        <c:ser>
          <c:idx val="1"/>
          <c:order val="1"/>
          <c:tx>
            <c:strRef>
              <c:f>'1stQtrAnalysis'!$C$3</c:f>
              <c:strCache>
                <c:ptCount val="1"/>
                <c:pt idx="0">
                  <c:v>%</c:v>
                </c:pt>
              </c:strCache>
            </c:strRef>
          </c:tx>
          <c:invertIfNegative val="0"/>
          <c:cat>
            <c:strRef>
              <c:f>'1stQtrAnalysis'!$A$4:$A$7</c:f>
              <c:strCache>
                <c:ptCount val="4"/>
                <c:pt idx="0">
                  <c:v>PD</c:v>
                </c:pt>
                <c:pt idx="1">
                  <c:v>FE</c:v>
                </c:pt>
                <c:pt idx="2">
                  <c:v>ID/DD</c:v>
                </c:pt>
                <c:pt idx="3">
                  <c:v>Final Total</c:v>
                </c:pt>
              </c:strCache>
            </c:strRef>
          </c:cat>
          <c:val>
            <c:numRef>
              <c:f>'1stQtrAnalysis'!$C$4:$C$7</c:f>
              <c:numCache>
                <c:formatCode>0.00%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A1-4D64-A268-C42FEE1C1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12512"/>
        <c:axId val="168518400"/>
      </c:barChart>
      <c:catAx>
        <c:axId val="1685125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518400"/>
        <c:crosses val="autoZero"/>
        <c:auto val="1"/>
        <c:lblAlgn val="ctr"/>
        <c:lblOffset val="100"/>
        <c:noMultiLvlLbl val="0"/>
      </c:catAx>
      <c:valAx>
        <c:axId val="16851840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5125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'2ndQtrAnalysis'!$E$2:$E$3</c:f>
              <c:strCache>
                <c:ptCount val="2"/>
                <c:pt idx="0">
                  <c:v>Grievance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'2ndQtrAnalysis'!$D$4:$D$6</c:f>
              <c:strCache>
                <c:ptCount val="3"/>
                <c:pt idx="0">
                  <c:v>DHS/EQRO</c:v>
                </c:pt>
                <c:pt idx="1">
                  <c:v>MCO</c:v>
                </c:pt>
                <c:pt idx="2">
                  <c:v>Final Total</c:v>
                </c:pt>
              </c:strCache>
            </c:strRef>
          </c:cat>
          <c:val>
            <c:numRef>
              <c:f>'2ndQtrAnalysis'!$E$4:$E$6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65-4E30-B5BE-4C91916E2CED}"/>
            </c:ext>
          </c:extLst>
        </c:ser>
        <c:ser>
          <c:idx val="1"/>
          <c:order val="1"/>
          <c:tx>
            <c:strRef>
              <c:f>'2ndQtrAnalysis'!$F$2:$F$3</c:f>
              <c:strCache>
                <c:ptCount val="2"/>
                <c:pt idx="0">
                  <c:v>Grievance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'2ndQtrAnalysis'!$D$4:$D$6</c:f>
              <c:strCache>
                <c:ptCount val="3"/>
                <c:pt idx="0">
                  <c:v>DHS/EQRO</c:v>
                </c:pt>
                <c:pt idx="1">
                  <c:v>MCO</c:v>
                </c:pt>
                <c:pt idx="2">
                  <c:v>Final Total</c:v>
                </c:pt>
              </c:strCache>
            </c:strRef>
          </c:cat>
          <c:val>
            <c:numRef>
              <c:f>'2ndQtrAnalysis'!$F$4:$F$6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65-4E30-B5BE-4C91916E2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585856"/>
        <c:axId val="168587648"/>
      </c:barChart>
      <c:catAx>
        <c:axId val="16858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587648"/>
        <c:crosses val="autoZero"/>
        <c:auto val="1"/>
        <c:lblAlgn val="ctr"/>
        <c:lblOffset val="100"/>
        <c:noMultiLvlLbl val="0"/>
      </c:catAx>
      <c:valAx>
        <c:axId val="168587648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58585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'2ndQtrAnalysis'!$B$14:$B$15</c:f>
              <c:strCache>
                <c:ptCount val="2"/>
                <c:pt idx="0">
                  <c:v>Issue Type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'2ndQtrAnalysis'!$A$16:$A$27</c:f>
              <c:strCache>
                <c:ptCount val="12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'2ndQtrAnalysis'!$B$16:$B$27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71-4C8E-851B-2BA8C178A3EB}"/>
            </c:ext>
          </c:extLst>
        </c:ser>
        <c:ser>
          <c:idx val="1"/>
          <c:order val="1"/>
          <c:tx>
            <c:strRef>
              <c:f>'2ndQtrAnalysis'!$C$14:$C$15</c:f>
              <c:strCache>
                <c:ptCount val="2"/>
                <c:pt idx="0">
                  <c:v>Issue Type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'2ndQtrAnalysis'!$A$16:$A$27</c:f>
              <c:strCache>
                <c:ptCount val="12"/>
                <c:pt idx="0">
                  <c:v>Abuse, neglect, or explotation</c:v>
                </c:pt>
                <c:pt idx="1">
                  <c:v>Access to care</c:v>
                </c:pt>
                <c:pt idx="2">
                  <c:v>Denial of request for expedited appeal</c:v>
                </c:pt>
                <c:pt idx="3">
                  <c:v>Lack of timely plan response to service authorization or appeal request</c:v>
                </c:pt>
                <c:pt idx="4">
                  <c:v>Payment/billing issue</c:v>
                </c:pt>
                <c:pt idx="5">
                  <c:v>Plan communications</c:v>
                </c:pt>
                <c:pt idx="6">
                  <c:v>Plan or provider care management</c:v>
                </c:pt>
                <c:pt idx="7">
                  <c:v>Plan or provider customer service</c:v>
                </c:pt>
                <c:pt idx="8">
                  <c:v>Provider quality of care</c:v>
                </c:pt>
                <c:pt idx="9">
                  <c:v>Suspected fraud</c:v>
                </c:pt>
                <c:pt idx="10">
                  <c:v>Other</c:v>
                </c:pt>
                <c:pt idx="11">
                  <c:v>Final Total</c:v>
                </c:pt>
              </c:strCache>
            </c:strRef>
          </c:cat>
          <c:val>
            <c:numRef>
              <c:f>'2ndQtrAnalysis'!$C$16:$C$27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71-4C8E-851B-2BA8C178A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408960"/>
        <c:axId val="168410496"/>
      </c:barChart>
      <c:catAx>
        <c:axId val="168408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410496"/>
        <c:crosses val="autoZero"/>
        <c:auto val="1"/>
        <c:lblAlgn val="ctr"/>
        <c:lblOffset val="100"/>
        <c:noMultiLvlLbl val="0"/>
      </c:catAx>
      <c:valAx>
        <c:axId val="16841049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684089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'2ndQtrAnalysis'!$E$14:$E$15</c:f>
              <c:strCache>
                <c:ptCount val="2"/>
                <c:pt idx="0">
                  <c:v>Service Type, if applicable*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'2ndQtrAnalysis'!$E$16:$E$41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29-479F-8233-54AA48D5DD47}"/>
            </c:ext>
          </c:extLst>
        </c:ser>
        <c:ser>
          <c:idx val="1"/>
          <c:order val="1"/>
          <c:tx>
            <c:strRef>
              <c:f>'2ndQtrAnalysis'!$F$14:$F$15</c:f>
              <c:strCache>
                <c:ptCount val="2"/>
                <c:pt idx="0">
                  <c:v>Service Type, if applicable*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'2ndQtrAnalysis'!$D$16:$D$41</c:f>
              <c:strCache>
                <c:ptCount val="26"/>
                <c:pt idx="0">
                  <c:v>Acute/Primary medical services (FCP/P Only)</c:v>
                </c:pt>
                <c:pt idx="1">
                  <c:v>Adaptive aids</c:v>
                </c:pt>
                <c:pt idx="2">
                  <c:v>Adult day care</c:v>
                </c:pt>
                <c:pt idx="3">
                  <c:v>AODA services</c:v>
                </c:pt>
                <c:pt idx="4">
                  <c:v>Communication aids</c:v>
                </c:pt>
                <c:pt idx="5">
                  <c:v>Counseling &amp; therapeutic services</c:v>
                </c:pt>
                <c:pt idx="6">
                  <c:v>Dental services (FCP/P only)</c:v>
                </c:pt>
                <c:pt idx="7">
                  <c:v>DME / DMS - durable medical equipment/supplies</c:v>
                </c:pt>
                <c:pt idx="8">
                  <c:v>Employment services</c:v>
                </c:pt>
                <c:pt idx="9">
                  <c:v>Financial services</c:v>
                </c:pt>
                <c:pt idx="10">
                  <c:v>Home modifications</c:v>
                </c:pt>
                <c:pt idx="11">
                  <c:v>Meals</c:v>
                </c:pt>
                <c:pt idx="12">
                  <c:v>Nursing services</c:v>
                </c:pt>
                <c:pt idx="13">
                  <c:v>ONS - Oral nutritional supplement</c:v>
                </c:pt>
                <c:pt idx="14">
                  <c:v>OT / PT / SLP</c:v>
                </c:pt>
                <c:pt idx="15">
                  <c:v>Personal Care (PC)</c:v>
                </c:pt>
                <c:pt idx="16">
                  <c:v>Power mobility</c:v>
                </c:pt>
                <c:pt idx="17">
                  <c:v>Relocation services</c:v>
                </c:pt>
                <c:pt idx="18">
                  <c:v>Residential care</c:v>
                </c:pt>
                <c:pt idx="19">
                  <c:v>Supportive homecare (SHC)</c:v>
                </c:pt>
                <c:pt idx="20">
                  <c:v>Skilled nursing facility (SNF)</c:v>
                </c:pt>
                <c:pt idx="21">
                  <c:v>Transportation - Community </c:v>
                </c:pt>
                <c:pt idx="22">
                  <c:v>Transportation - NEMT</c:v>
                </c:pt>
                <c:pt idx="23">
                  <c:v>Other service type (note in Summary of Issue column)</c:v>
                </c:pt>
                <c:pt idx="24">
                  <c:v>N/A- grievance does not involve a service</c:v>
                </c:pt>
                <c:pt idx="25">
                  <c:v>Final Total</c:v>
                </c:pt>
              </c:strCache>
            </c:strRef>
          </c:cat>
          <c:val>
            <c:numRef>
              <c:f>'2ndQtrAnalysis'!$F$16:$F$41</c:f>
              <c:numCache>
                <c:formatCode>0.00%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29-479F-8233-54AA48D5D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29472"/>
        <c:axId val="171135360"/>
      </c:barChart>
      <c:catAx>
        <c:axId val="17112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135360"/>
        <c:crosses val="autoZero"/>
        <c:auto val="1"/>
        <c:lblAlgn val="ctr"/>
        <c:lblOffset val="100"/>
        <c:noMultiLvlLbl val="0"/>
      </c:catAx>
      <c:valAx>
        <c:axId val="171135360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12947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'2ndQtrAnalysis'!$H$14:$H$15</c:f>
              <c:strCache>
                <c:ptCount val="2"/>
                <c:pt idx="0">
                  <c:v>Resolution Type*</c:v>
                </c:pt>
                <c:pt idx="1">
                  <c:v>Total</c:v>
                </c:pt>
              </c:strCache>
            </c:strRef>
          </c:tx>
          <c:invertIfNegative val="0"/>
          <c:cat>
            <c:strRef>
              <c:f>'2ndQtrAnalysis'!$G$16:$G$27</c:f>
              <c:strCache>
                <c:ptCount val="12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'2ndQtrAnalysis'!$H$16:$H$27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AD-4A37-A1A5-07A3FF94109A}"/>
            </c:ext>
          </c:extLst>
        </c:ser>
        <c:ser>
          <c:idx val="1"/>
          <c:order val="1"/>
          <c:tx>
            <c:strRef>
              <c:f>'2ndQtrAnalysis'!$I$14:$I$15</c:f>
              <c:strCache>
                <c:ptCount val="2"/>
                <c:pt idx="0">
                  <c:v>Resolution Type*</c:v>
                </c:pt>
                <c:pt idx="1">
                  <c:v>%</c:v>
                </c:pt>
              </c:strCache>
            </c:strRef>
          </c:tx>
          <c:invertIfNegative val="0"/>
          <c:cat>
            <c:strRef>
              <c:f>'2ndQtrAnalysis'!$G$16:$G$27</c:f>
              <c:strCache>
                <c:ptCount val="12"/>
                <c:pt idx="0">
                  <c:v>EQRO - Upheld MCO decision</c:v>
                </c:pt>
                <c:pt idx="1">
                  <c:v>EQRO - Overturned MCO decision</c:v>
                </c:pt>
                <c:pt idx="2">
                  <c:v>EQRO - partially upheld MCO decision</c:v>
                </c:pt>
                <c:pt idx="3">
                  <c:v>MCO Committee - unfounded</c:v>
                </c:pt>
                <c:pt idx="4">
                  <c:v>MCO Committee - founded</c:v>
                </c:pt>
                <c:pt idx="5">
                  <c:v>MCO Committee - partially founded</c:v>
                </c:pt>
                <c:pt idx="6">
                  <c:v>Member withdrew</c:v>
                </c:pt>
                <c:pt idx="7">
                  <c:v>Member did not pursue</c:v>
                </c:pt>
                <c:pt idx="8">
                  <c:v>Disenrolled</c:v>
                </c:pt>
                <c:pt idx="9">
                  <c:v>Mediation- resolved</c:v>
                </c:pt>
                <c:pt idx="10">
                  <c:v>Pending/In Process</c:v>
                </c:pt>
                <c:pt idx="11">
                  <c:v>Final Total</c:v>
                </c:pt>
              </c:strCache>
            </c:strRef>
          </c:cat>
          <c:val>
            <c:numRef>
              <c:f>'2ndQtrAnalysis'!$I$16:$I$27</c:f>
              <c:numCache>
                <c:formatCode>0.00%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AD-4A37-A1A5-07A3FF941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189760"/>
        <c:axId val="171191296"/>
      </c:barChart>
      <c:catAx>
        <c:axId val="171189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71191296"/>
        <c:crosses val="autoZero"/>
        <c:auto val="1"/>
        <c:lblAlgn val="ctr"/>
        <c:lblOffset val="100"/>
        <c:noMultiLvlLbl val="0"/>
      </c:catAx>
      <c:valAx>
        <c:axId val="171191296"/>
        <c:scaling>
          <c:orientation val="minMax"/>
        </c:scaling>
        <c:delete val="0"/>
        <c:axPos val="l"/>
        <c:majorGridlines/>
        <c:numFmt formatCode="General" sourceLinked="0"/>
        <c:majorTickMark val="out"/>
        <c:minorTickMark val="none"/>
        <c:tickLblPos val="nextTo"/>
        <c:crossAx val="1711897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339090</xdr:colOff>
      <xdr:row>0</xdr:row>
      <xdr:rowOff>125730</xdr:rowOff>
    </xdr:from>
    <xdr:to>
      <xdr:col>19</xdr:col>
      <xdr:colOff>3810</xdr:colOff>
      <xdr:row>27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272415</xdr:colOff>
      <xdr:row>0</xdr:row>
      <xdr:rowOff>160020</xdr:rowOff>
    </xdr:from>
    <xdr:to>
      <xdr:col>16</xdr:col>
      <xdr:colOff>158115</xdr:colOff>
      <xdr:row>26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293370</xdr:colOff>
      <xdr:row>1</xdr:row>
      <xdr:rowOff>53340</xdr:rowOff>
    </xdr:from>
    <xdr:to>
      <xdr:col>18</xdr:col>
      <xdr:colOff>567690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</xdr:row>
      <xdr:rowOff>76200</xdr:rowOff>
    </xdr:from>
    <xdr:to>
      <xdr:col>20</xdr:col>
      <xdr:colOff>579120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30480</xdr:rowOff>
    </xdr:from>
    <xdr:to>
      <xdr:col>20</xdr:col>
      <xdr:colOff>381000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156210</xdr:colOff>
      <xdr:row>1</xdr:row>
      <xdr:rowOff>28575</xdr:rowOff>
    </xdr:from>
    <xdr:to>
      <xdr:col>18</xdr:col>
      <xdr:colOff>590550</xdr:colOff>
      <xdr:row>34</xdr:row>
      <xdr:rowOff>158115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243840</xdr:colOff>
      <xdr:row>0</xdr:row>
      <xdr:rowOff>160020</xdr:rowOff>
    </xdr:from>
    <xdr:to>
      <xdr:col>16</xdr:col>
      <xdr:colOff>129540</xdr:colOff>
      <xdr:row>26</xdr:row>
      <xdr:rowOff>99060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15240</xdr:rowOff>
    </xdr:from>
    <xdr:to>
      <xdr:col>18</xdr:col>
      <xdr:colOff>548640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1</xdr:row>
      <xdr:rowOff>76200</xdr:rowOff>
    </xdr:from>
    <xdr:to>
      <xdr:col>20</xdr:col>
      <xdr:colOff>579120</xdr:colOff>
      <xdr:row>27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281939</xdr:colOff>
      <xdr:row>1</xdr:row>
      <xdr:rowOff>30480</xdr:rowOff>
    </xdr:from>
    <xdr:to>
      <xdr:col>20</xdr:col>
      <xdr:colOff>276224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0</xdr:rowOff>
    </xdr:from>
    <xdr:to>
      <xdr:col>19</xdr:col>
      <xdr:colOff>0</xdr:colOff>
      <xdr:row>34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53340</xdr:rowOff>
    </xdr:from>
    <xdr:to>
      <xdr:col>20</xdr:col>
      <xdr:colOff>342900</xdr:colOff>
      <xdr:row>27</xdr:row>
      <xdr:rowOff>144780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215265</xdr:colOff>
      <xdr:row>1</xdr:row>
      <xdr:rowOff>36195</xdr:rowOff>
    </xdr:from>
    <xdr:to>
      <xdr:col>16</xdr:col>
      <xdr:colOff>100965</xdr:colOff>
      <xdr:row>26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20</xdr:row>
      <xdr:rowOff>133350</xdr:rowOff>
    </xdr:from>
    <xdr:to>
      <xdr:col>32</xdr:col>
      <xdr:colOff>447675</xdr:colOff>
      <xdr:row>40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304800</xdr:colOff>
      <xdr:row>1</xdr:row>
      <xdr:rowOff>19050</xdr:rowOff>
    </xdr:from>
    <xdr:to>
      <xdr:col>8</xdr:col>
      <xdr:colOff>0</xdr:colOff>
      <xdr:row>19</xdr:row>
      <xdr:rowOff>142876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209551</xdr:colOff>
      <xdr:row>1</xdr:row>
      <xdr:rowOff>28574</xdr:rowOff>
    </xdr:from>
    <xdr:to>
      <xdr:col>18</xdr:col>
      <xdr:colOff>142875</xdr:colOff>
      <xdr:row>19</xdr:row>
      <xdr:rowOff>152399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409575</xdr:colOff>
      <xdr:row>1</xdr:row>
      <xdr:rowOff>0</xdr:rowOff>
    </xdr:from>
    <xdr:to>
      <xdr:col>28</xdr:col>
      <xdr:colOff>533400</xdr:colOff>
      <xdr:row>20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2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266700</xdr:colOff>
      <xdr:row>42</xdr:row>
      <xdr:rowOff>9524</xdr:rowOff>
    </xdr:from>
    <xdr:to>
      <xdr:col>32</xdr:col>
      <xdr:colOff>438150</xdr:colOff>
      <xdr:row>68</xdr:row>
      <xdr:rowOff>76199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2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285749</xdr:colOff>
      <xdr:row>70</xdr:row>
      <xdr:rowOff>161924</xdr:rowOff>
    </xdr:from>
    <xdr:to>
      <xdr:col>32</xdr:col>
      <xdr:colOff>419100</xdr:colOff>
      <xdr:row>94</xdr:row>
      <xdr:rowOff>152399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60960</xdr:rowOff>
    </xdr:from>
    <xdr:to>
      <xdr:col>19</xdr:col>
      <xdr:colOff>289560</xdr:colOff>
      <xdr:row>28</xdr:row>
      <xdr:rowOff>121920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</xdr:colOff>
      <xdr:row>0</xdr:row>
      <xdr:rowOff>68580</xdr:rowOff>
    </xdr:from>
    <xdr:to>
      <xdr:col>19</xdr:col>
      <xdr:colOff>7620</xdr:colOff>
      <xdr:row>34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106680</xdr:colOff>
      <xdr:row>1</xdr:row>
      <xdr:rowOff>22860</xdr:rowOff>
    </xdr:from>
    <xdr:to>
      <xdr:col>15</xdr:col>
      <xdr:colOff>601980</xdr:colOff>
      <xdr:row>26</xdr:row>
      <xdr:rowOff>129540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1</xdr:row>
      <xdr:rowOff>15240</xdr:rowOff>
    </xdr:from>
    <xdr:to>
      <xdr:col>18</xdr:col>
      <xdr:colOff>548640</xdr:colOff>
      <xdr:row>28</xdr:row>
      <xdr:rowOff>30480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207645</xdr:colOff>
      <xdr:row>1</xdr:row>
      <xdr:rowOff>133350</xdr:rowOff>
    </xdr:from>
    <xdr:to>
      <xdr:col>20</xdr:col>
      <xdr:colOff>550545</xdr:colOff>
      <xdr:row>27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281940</xdr:colOff>
      <xdr:row>1</xdr:row>
      <xdr:rowOff>30480</xdr:rowOff>
    </xdr:from>
    <xdr:to>
      <xdr:col>20</xdr:col>
      <xdr:colOff>419100</xdr:colOff>
      <xdr:row>28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175260</xdr:colOff>
      <xdr:row>1</xdr:row>
      <xdr:rowOff>0</xdr:rowOff>
    </xdr:from>
    <xdr:to>
      <xdr:col>19</xdr:col>
      <xdr:colOff>0</xdr:colOff>
      <xdr:row>34</xdr:row>
      <xdr:rowOff>129540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hs.wisconsin.gov/forms/f02466ai.pdf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dhs.wisconsin.gov/forms/f02466ai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dhs.wisconsin.gov/forms/f02466ai.pdf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dhs.wisconsin.gov/forms/f02466a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Y203"/>
  <sheetViews>
    <sheetView tabSelected="1" zoomScale="93" zoomScaleNormal="93" workbookViewId="0">
      <pane ySplit="6" topLeftCell="A7" activePane="bottomLeft" state="frozen"/>
      <selection pane="bottomLeft" activeCell="D11" sqref="D11"/>
    </sheetView>
  </sheetViews>
  <sheetFormatPr defaultColWidth="8.88671875" defaultRowHeight="13.2" x14ac:dyDescent="0.25"/>
  <cols>
    <col min="1" max="1" width="13.5546875" style="10" customWidth="1"/>
    <col min="2" max="4" width="22.109375" style="10" customWidth="1"/>
    <col min="5" max="5" width="12.33203125" style="10" customWidth="1"/>
    <col min="6" max="6" width="16.109375" style="10" customWidth="1"/>
    <col min="7" max="7" width="17.109375" style="10" customWidth="1"/>
    <col min="8" max="8" width="21.33203125" style="10" customWidth="1"/>
    <col min="9" max="9" width="15.5546875" style="10" customWidth="1"/>
    <col min="10" max="10" width="31.44140625" style="10" customWidth="1"/>
    <col min="11" max="11" width="23.6640625" style="10" customWidth="1"/>
    <col min="12" max="12" width="24.44140625" style="10" customWidth="1"/>
    <col min="13" max="13" width="53.44140625" style="10" customWidth="1"/>
    <col min="14" max="14" width="51.77734375" style="10" customWidth="1"/>
    <col min="15" max="16" width="17.33203125" style="10" customWidth="1"/>
    <col min="17" max="18" width="51.77734375" style="10" customWidth="1"/>
    <col min="19" max="19" width="49" style="10" customWidth="1"/>
    <col min="20" max="20" width="29" style="10" customWidth="1"/>
    <col min="21" max="21" width="49" style="10" customWidth="1"/>
    <col min="22" max="22" width="56.6640625" style="10" customWidth="1"/>
    <col min="23" max="16384" width="8.88671875" style="12"/>
  </cols>
  <sheetData>
    <row r="1" spans="1:25" s="9" customFormat="1" ht="42" customHeight="1" x14ac:dyDescent="0.25">
      <c r="A1" s="79" t="s">
        <v>181</v>
      </c>
      <c r="B1" s="79"/>
      <c r="C1" s="79"/>
      <c r="D1" s="79"/>
      <c r="E1" s="79"/>
      <c r="F1" s="80" t="s">
        <v>162</v>
      </c>
      <c r="G1" s="80"/>
      <c r="H1" s="80"/>
      <c r="I1" s="80"/>
      <c r="J1" s="80"/>
      <c r="K1" s="73"/>
      <c r="L1" s="74" t="s">
        <v>93</v>
      </c>
      <c r="M1" s="27" t="s">
        <v>58</v>
      </c>
      <c r="N1" s="27"/>
      <c r="O1" s="28"/>
      <c r="P1" s="28"/>
      <c r="Q1" s="28"/>
      <c r="R1" s="28"/>
      <c r="S1" s="28"/>
      <c r="T1" s="28"/>
      <c r="U1" s="28"/>
      <c r="V1" s="28"/>
    </row>
    <row r="2" spans="1:25" ht="39.6" x14ac:dyDescent="0.25">
      <c r="A2" s="75"/>
      <c r="B2" s="66" t="s">
        <v>58</v>
      </c>
      <c r="C2" s="66"/>
      <c r="D2" s="66"/>
      <c r="E2" s="66"/>
      <c r="F2" s="66" t="s">
        <v>143</v>
      </c>
      <c r="G2" s="72"/>
      <c r="H2" s="18" t="s">
        <v>58</v>
      </c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</row>
    <row r="3" spans="1:25" ht="31.5" customHeight="1" x14ac:dyDescent="0.3">
      <c r="A3" s="30" t="s">
        <v>94</v>
      </c>
      <c r="B3" s="11" t="s">
        <v>58</v>
      </c>
      <c r="C3" s="11"/>
      <c r="D3" s="11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</row>
    <row r="4" spans="1:25" ht="31.5" customHeight="1" x14ac:dyDescent="0.3">
      <c r="A4" s="71" t="s">
        <v>112</v>
      </c>
      <c r="B4" s="11" t="s">
        <v>161</v>
      </c>
      <c r="C4" s="11"/>
      <c r="D4" s="11"/>
      <c r="E4" s="66"/>
      <c r="F4" s="66" t="s">
        <v>142</v>
      </c>
      <c r="G4" s="81" t="s">
        <v>175</v>
      </c>
      <c r="H4" s="8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5" ht="24.9" customHeight="1" thickBot="1" x14ac:dyDescent="0.35">
      <c r="A5" s="30" t="s">
        <v>57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</row>
    <row r="6" spans="1:25" s="70" customFormat="1" ht="88.5" customHeight="1" thickTop="1" thickBot="1" x14ac:dyDescent="0.3">
      <c r="A6" s="67" t="s">
        <v>117</v>
      </c>
      <c r="B6" s="67" t="s">
        <v>114</v>
      </c>
      <c r="C6" s="67" t="s">
        <v>160</v>
      </c>
      <c r="D6" s="67" t="s">
        <v>100</v>
      </c>
      <c r="E6" s="67" t="s">
        <v>74</v>
      </c>
      <c r="F6" s="67" t="s">
        <v>120</v>
      </c>
      <c r="G6" s="67" t="s">
        <v>118</v>
      </c>
      <c r="H6" s="67" t="s">
        <v>119</v>
      </c>
      <c r="I6" s="67" t="s">
        <v>56</v>
      </c>
      <c r="J6" s="67" t="s">
        <v>76</v>
      </c>
      <c r="K6" s="67" t="s">
        <v>172</v>
      </c>
      <c r="L6" s="67" t="s">
        <v>173</v>
      </c>
      <c r="M6" s="67" t="s">
        <v>115</v>
      </c>
      <c r="N6" s="67" t="s">
        <v>159</v>
      </c>
      <c r="O6" s="67" t="s">
        <v>116</v>
      </c>
      <c r="P6" s="67" t="s">
        <v>174</v>
      </c>
      <c r="Q6" s="67" t="s">
        <v>101</v>
      </c>
      <c r="R6" s="67" t="s">
        <v>98</v>
      </c>
      <c r="S6" s="67" t="s">
        <v>31</v>
      </c>
      <c r="T6" s="67" t="s">
        <v>113</v>
      </c>
      <c r="U6" s="67" t="s">
        <v>46</v>
      </c>
      <c r="V6" s="68" t="s">
        <v>35</v>
      </c>
      <c r="W6" s="69"/>
      <c r="X6" s="69"/>
      <c r="Y6" s="69"/>
    </row>
    <row r="7" spans="1:25" ht="13.8" thickTop="1" x14ac:dyDescent="0.25">
      <c r="A7" s="13"/>
      <c r="B7" s="11"/>
      <c r="C7" s="11"/>
      <c r="D7" s="11"/>
      <c r="G7" s="14"/>
      <c r="H7" s="14"/>
      <c r="M7" s="11"/>
      <c r="N7" s="11"/>
      <c r="O7" s="14"/>
      <c r="P7" s="14"/>
      <c r="S7" s="11"/>
      <c r="T7" s="11"/>
      <c r="U7" s="11"/>
      <c r="V7" s="11"/>
    </row>
    <row r="8" spans="1:25" x14ac:dyDescent="0.25">
      <c r="A8" s="13"/>
      <c r="B8" s="11"/>
      <c r="C8" s="11"/>
      <c r="D8" s="11"/>
      <c r="G8" s="14"/>
      <c r="H8" s="14"/>
      <c r="O8" s="14"/>
      <c r="P8" s="14"/>
    </row>
    <row r="9" spans="1:25" x14ac:dyDescent="0.25">
      <c r="A9" s="13"/>
      <c r="B9" s="11"/>
      <c r="C9" s="11"/>
      <c r="D9" s="11"/>
      <c r="G9" s="14"/>
      <c r="H9" s="14"/>
      <c r="O9" s="14"/>
      <c r="P9" s="14"/>
    </row>
    <row r="10" spans="1:25" x14ac:dyDescent="0.25">
      <c r="A10" s="13"/>
      <c r="B10" s="11"/>
      <c r="C10" s="11"/>
      <c r="D10" s="11"/>
      <c r="G10" s="14"/>
      <c r="H10" s="14"/>
      <c r="O10" s="14"/>
      <c r="P10" s="14"/>
    </row>
    <row r="11" spans="1:25" x14ac:dyDescent="0.25">
      <c r="A11" s="13"/>
      <c r="B11" s="11"/>
      <c r="C11" s="11"/>
      <c r="D11" s="11"/>
      <c r="G11" s="14"/>
      <c r="H11" s="14"/>
      <c r="O11" s="14"/>
      <c r="P11" s="14"/>
    </row>
    <row r="12" spans="1:25" x14ac:dyDescent="0.25">
      <c r="A12" s="13"/>
      <c r="B12" s="11"/>
      <c r="C12" s="11"/>
      <c r="D12" s="11"/>
      <c r="G12" s="14"/>
      <c r="H12" s="14"/>
      <c r="O12" s="14"/>
      <c r="P12" s="14"/>
    </row>
    <row r="13" spans="1:25" x14ac:dyDescent="0.25">
      <c r="A13" s="13"/>
      <c r="B13" s="11"/>
      <c r="C13" s="11"/>
      <c r="D13" s="11"/>
      <c r="G13" s="14"/>
      <c r="H13" s="14"/>
      <c r="O13" s="14"/>
      <c r="P13" s="14"/>
    </row>
    <row r="14" spans="1:25" ht="12.75" customHeight="1" x14ac:dyDescent="0.25">
      <c r="A14" s="13"/>
      <c r="B14" s="11"/>
      <c r="C14" s="11"/>
      <c r="D14" s="11"/>
      <c r="G14" s="14"/>
      <c r="H14" s="14"/>
      <c r="O14" s="14"/>
      <c r="P14" s="14"/>
    </row>
    <row r="15" spans="1:25" x14ac:dyDescent="0.25">
      <c r="A15" s="13"/>
      <c r="B15" s="11"/>
      <c r="C15" s="11"/>
      <c r="D15" s="11"/>
      <c r="G15" s="14"/>
      <c r="H15" s="14"/>
      <c r="O15" s="14"/>
      <c r="P15" s="14"/>
    </row>
    <row r="16" spans="1:25" x14ac:dyDescent="0.25">
      <c r="A16" s="13"/>
      <c r="B16" s="11"/>
      <c r="C16" s="11"/>
      <c r="D16" s="11"/>
      <c r="G16" s="14"/>
      <c r="H16" s="14"/>
      <c r="O16" s="14"/>
      <c r="P16" s="14"/>
    </row>
    <row r="17" spans="1:16" x14ac:dyDescent="0.25">
      <c r="A17" s="13"/>
      <c r="B17" s="11"/>
      <c r="C17" s="11"/>
      <c r="D17" s="11"/>
      <c r="G17" s="14"/>
      <c r="H17" s="14"/>
      <c r="O17" s="14"/>
      <c r="P17" s="14"/>
    </row>
    <row r="18" spans="1:16" x14ac:dyDescent="0.25">
      <c r="A18" s="13"/>
      <c r="B18" s="11"/>
      <c r="C18" s="11"/>
      <c r="D18" s="11"/>
      <c r="G18" s="14"/>
      <c r="H18" s="14"/>
      <c r="O18" s="14"/>
      <c r="P18" s="14"/>
    </row>
    <row r="19" spans="1:16" x14ac:dyDescent="0.25">
      <c r="A19" s="13"/>
      <c r="B19" s="11"/>
      <c r="C19" s="11"/>
      <c r="D19" s="11"/>
      <c r="G19" s="14"/>
      <c r="H19" s="14"/>
      <c r="O19" s="14"/>
      <c r="P19" s="14"/>
    </row>
    <row r="20" spans="1:16" x14ac:dyDescent="0.25">
      <c r="A20" s="13"/>
      <c r="B20" s="11"/>
      <c r="C20" s="11"/>
      <c r="D20" s="11"/>
      <c r="G20" s="14"/>
      <c r="H20" s="14"/>
      <c r="O20" s="14"/>
      <c r="P20" s="14"/>
    </row>
    <row r="21" spans="1:16" x14ac:dyDescent="0.25">
      <c r="A21" s="13"/>
      <c r="B21" s="11"/>
      <c r="C21" s="11"/>
      <c r="D21" s="11"/>
      <c r="G21" s="14"/>
      <c r="H21" s="14"/>
      <c r="O21" s="14"/>
      <c r="P21" s="14"/>
    </row>
    <row r="22" spans="1:16" x14ac:dyDescent="0.25">
      <c r="A22" s="13"/>
      <c r="B22" s="11"/>
      <c r="C22" s="11"/>
      <c r="D22" s="11"/>
      <c r="G22" s="14"/>
      <c r="H22" s="14"/>
      <c r="O22" s="14"/>
      <c r="P22" s="14"/>
    </row>
    <row r="23" spans="1:16" x14ac:dyDescent="0.25">
      <c r="A23" s="13"/>
      <c r="B23" s="11"/>
      <c r="C23" s="11"/>
      <c r="D23" s="11"/>
      <c r="G23" s="14"/>
      <c r="H23" s="14"/>
      <c r="O23" s="14"/>
      <c r="P23" s="14"/>
    </row>
    <row r="24" spans="1:16" x14ac:dyDescent="0.25">
      <c r="A24" s="13"/>
      <c r="B24" s="11"/>
      <c r="C24" s="11"/>
      <c r="D24" s="11"/>
      <c r="E24" s="11"/>
      <c r="G24" s="14"/>
      <c r="H24" s="14"/>
      <c r="I24" s="11"/>
      <c r="J24" s="11"/>
      <c r="K24" s="11"/>
      <c r="L24" s="11"/>
      <c r="O24" s="14"/>
      <c r="P24" s="14"/>
    </row>
    <row r="25" spans="1:16" x14ac:dyDescent="0.25">
      <c r="A25" s="13"/>
      <c r="B25" s="11"/>
      <c r="C25" s="11"/>
      <c r="D25" s="11"/>
      <c r="G25" s="14"/>
      <c r="H25" s="14"/>
      <c r="O25" s="14"/>
      <c r="P25" s="14"/>
    </row>
    <row r="26" spans="1:16" x14ac:dyDescent="0.25">
      <c r="A26" s="13"/>
      <c r="B26" s="11"/>
      <c r="C26" s="11"/>
      <c r="D26" s="11"/>
      <c r="G26" s="14"/>
      <c r="H26" s="14"/>
      <c r="O26" s="14"/>
      <c r="P26" s="14"/>
    </row>
    <row r="27" spans="1:16" x14ac:dyDescent="0.25">
      <c r="A27" s="13"/>
      <c r="B27" s="11"/>
      <c r="C27" s="11"/>
      <c r="D27" s="11"/>
      <c r="G27" s="14"/>
      <c r="H27" s="14"/>
      <c r="O27" s="14"/>
      <c r="P27" s="14"/>
    </row>
    <row r="28" spans="1:16" x14ac:dyDescent="0.25">
      <c r="A28" s="13"/>
      <c r="B28" s="11"/>
      <c r="C28" s="11"/>
      <c r="D28" s="11"/>
      <c r="G28" s="14"/>
      <c r="H28" s="14"/>
      <c r="O28" s="14"/>
      <c r="P28" s="14"/>
    </row>
    <row r="29" spans="1:16" x14ac:dyDescent="0.25">
      <c r="A29" s="13"/>
      <c r="B29" s="11"/>
      <c r="C29" s="11"/>
      <c r="D29" s="11"/>
      <c r="G29" s="14"/>
      <c r="H29" s="14"/>
      <c r="O29" s="14"/>
      <c r="P29" s="14"/>
    </row>
    <row r="30" spans="1:16" x14ac:dyDescent="0.25">
      <c r="A30" s="13"/>
      <c r="B30" s="11"/>
      <c r="C30" s="11"/>
      <c r="D30" s="11"/>
      <c r="G30" s="14"/>
      <c r="H30" s="14"/>
      <c r="O30" s="14"/>
      <c r="P30" s="14"/>
    </row>
    <row r="31" spans="1:16" x14ac:dyDescent="0.25">
      <c r="A31" s="13"/>
      <c r="B31" s="11"/>
      <c r="C31" s="11"/>
      <c r="D31" s="11"/>
      <c r="G31" s="14"/>
      <c r="H31" s="14"/>
      <c r="O31" s="14"/>
      <c r="P31" s="14"/>
    </row>
    <row r="32" spans="1:16" ht="12.75" customHeight="1" x14ac:dyDescent="0.25">
      <c r="A32" s="13"/>
      <c r="B32" s="11"/>
      <c r="C32" s="11"/>
      <c r="D32" s="11"/>
      <c r="G32" s="14"/>
      <c r="H32" s="14"/>
      <c r="O32" s="14"/>
      <c r="P32" s="14"/>
    </row>
    <row r="33" spans="1:16" x14ac:dyDescent="0.25">
      <c r="A33" s="13"/>
      <c r="B33" s="11"/>
      <c r="C33" s="11"/>
      <c r="D33" s="11"/>
      <c r="G33" s="14"/>
      <c r="H33" s="14"/>
      <c r="O33" s="14"/>
      <c r="P33" s="14"/>
    </row>
    <row r="34" spans="1:16" x14ac:dyDescent="0.25">
      <c r="A34" s="13"/>
      <c r="B34" s="11"/>
      <c r="C34" s="11"/>
      <c r="D34" s="11"/>
      <c r="G34" s="14"/>
      <c r="H34" s="14"/>
      <c r="O34" s="14"/>
      <c r="P34" s="14"/>
    </row>
    <row r="35" spans="1:16" x14ac:dyDescent="0.25">
      <c r="A35" s="13"/>
      <c r="B35" s="11"/>
      <c r="C35" s="11"/>
      <c r="D35" s="11"/>
      <c r="G35" s="14"/>
      <c r="H35" s="14"/>
      <c r="O35" s="14"/>
      <c r="P35" s="14"/>
    </row>
    <row r="36" spans="1:16" x14ac:dyDescent="0.25">
      <c r="A36" s="13"/>
      <c r="B36" s="11"/>
      <c r="C36" s="11"/>
      <c r="D36" s="11"/>
      <c r="G36" s="14"/>
      <c r="H36" s="14"/>
      <c r="O36" s="14"/>
      <c r="P36" s="14"/>
    </row>
    <row r="37" spans="1:16" x14ac:dyDescent="0.25">
      <c r="A37" s="13"/>
      <c r="B37" s="11"/>
      <c r="C37" s="11"/>
      <c r="D37" s="11"/>
      <c r="G37" s="14"/>
      <c r="H37" s="14"/>
      <c r="O37" s="14"/>
      <c r="P37" s="14"/>
    </row>
    <row r="38" spans="1:16" ht="12.75" customHeight="1" x14ac:dyDescent="0.25">
      <c r="A38" s="13"/>
      <c r="B38" s="11"/>
      <c r="C38" s="11"/>
      <c r="D38" s="11"/>
      <c r="G38" s="14"/>
      <c r="H38" s="14"/>
      <c r="O38" s="14"/>
      <c r="P38" s="14"/>
    </row>
    <row r="39" spans="1:16" x14ac:dyDescent="0.25">
      <c r="A39" s="13"/>
      <c r="B39" s="11"/>
      <c r="C39" s="11"/>
      <c r="D39" s="11"/>
      <c r="G39" s="14"/>
      <c r="H39" s="14"/>
      <c r="O39" s="14"/>
      <c r="P39" s="14"/>
    </row>
    <row r="40" spans="1:16" x14ac:dyDescent="0.25">
      <c r="A40" s="13"/>
      <c r="B40" s="11"/>
      <c r="C40" s="11"/>
      <c r="D40" s="11"/>
      <c r="G40" s="14"/>
      <c r="H40" s="14"/>
      <c r="O40" s="14"/>
      <c r="P40" s="14"/>
    </row>
    <row r="41" spans="1:16" x14ac:dyDescent="0.25">
      <c r="A41" s="13"/>
      <c r="B41" s="11"/>
      <c r="C41" s="11"/>
      <c r="D41" s="11"/>
      <c r="G41" s="14"/>
      <c r="H41" s="14"/>
      <c r="O41" s="14"/>
      <c r="P41" s="14"/>
    </row>
    <row r="42" spans="1:16" x14ac:dyDescent="0.25">
      <c r="A42" s="13"/>
      <c r="B42" s="11"/>
      <c r="C42" s="11"/>
      <c r="D42" s="11"/>
      <c r="G42" s="14"/>
      <c r="H42" s="14"/>
      <c r="O42" s="14"/>
      <c r="P42" s="14"/>
    </row>
    <row r="43" spans="1:16" x14ac:dyDescent="0.25">
      <c r="A43" s="15"/>
      <c r="G43" s="14"/>
      <c r="H43" s="14"/>
      <c r="O43" s="14"/>
      <c r="P43" s="14"/>
    </row>
    <row r="44" spans="1:16" x14ac:dyDescent="0.25">
      <c r="A44" s="15"/>
      <c r="G44" s="14"/>
      <c r="H44" s="14"/>
      <c r="O44" s="14"/>
      <c r="P44" s="14"/>
    </row>
    <row r="45" spans="1:16" x14ac:dyDescent="0.25">
      <c r="A45" s="15"/>
      <c r="G45" s="14"/>
      <c r="H45" s="14"/>
      <c r="O45" s="14"/>
      <c r="P45" s="14"/>
    </row>
    <row r="46" spans="1:16" x14ac:dyDescent="0.25">
      <c r="A46" s="15"/>
      <c r="G46" s="14"/>
      <c r="H46" s="14"/>
      <c r="O46" s="14"/>
      <c r="P46" s="14"/>
    </row>
    <row r="47" spans="1:16" x14ac:dyDescent="0.25">
      <c r="A47" s="15"/>
      <c r="G47" s="14"/>
      <c r="H47" s="14"/>
      <c r="O47" s="14"/>
      <c r="P47" s="14"/>
    </row>
    <row r="48" spans="1:16" x14ac:dyDescent="0.25">
      <c r="A48" s="15"/>
      <c r="G48" s="14"/>
      <c r="H48" s="14"/>
      <c r="O48" s="14"/>
      <c r="P48" s="14"/>
    </row>
    <row r="49" spans="1:16" x14ac:dyDescent="0.25">
      <c r="A49" s="15"/>
      <c r="G49" s="14"/>
      <c r="H49" s="14"/>
      <c r="O49" s="14"/>
      <c r="P49" s="14"/>
    </row>
    <row r="50" spans="1:16" x14ac:dyDescent="0.25">
      <c r="A50" s="15"/>
      <c r="G50" s="14"/>
      <c r="H50" s="14"/>
      <c r="O50" s="14"/>
      <c r="P50" s="14"/>
    </row>
    <row r="51" spans="1:16" x14ac:dyDescent="0.25">
      <c r="A51" s="15"/>
      <c r="G51" s="14"/>
      <c r="H51" s="14"/>
      <c r="O51" s="14"/>
      <c r="P51" s="14"/>
    </row>
    <row r="52" spans="1:16" x14ac:dyDescent="0.25">
      <c r="A52" s="16"/>
      <c r="G52" s="14"/>
      <c r="H52" s="14"/>
      <c r="O52" s="14"/>
      <c r="P52" s="14"/>
    </row>
    <row r="53" spans="1:16" x14ac:dyDescent="0.25">
      <c r="A53" s="16"/>
      <c r="G53" s="14"/>
      <c r="H53" s="14"/>
      <c r="O53" s="14"/>
      <c r="P53" s="14"/>
    </row>
    <row r="54" spans="1:16" x14ac:dyDescent="0.25">
      <c r="A54" s="16"/>
      <c r="G54" s="14"/>
      <c r="H54" s="14"/>
      <c r="O54" s="14"/>
      <c r="P54" s="14"/>
    </row>
    <row r="55" spans="1:16" x14ac:dyDescent="0.25">
      <c r="A55" s="16"/>
      <c r="G55" s="14"/>
      <c r="H55" s="14"/>
      <c r="O55" s="14"/>
      <c r="P55" s="14"/>
    </row>
    <row r="56" spans="1:16" x14ac:dyDescent="0.25">
      <c r="A56" s="16"/>
      <c r="G56" s="14"/>
      <c r="H56" s="14"/>
      <c r="O56" s="14"/>
      <c r="P56" s="14"/>
    </row>
    <row r="57" spans="1:16" x14ac:dyDescent="0.25">
      <c r="A57" s="16"/>
      <c r="G57" s="14"/>
      <c r="H57" s="14"/>
      <c r="O57" s="14"/>
      <c r="P57" s="14"/>
    </row>
    <row r="58" spans="1:16" x14ac:dyDescent="0.25">
      <c r="A58" s="16"/>
      <c r="G58" s="14"/>
      <c r="H58" s="14"/>
      <c r="O58" s="14"/>
      <c r="P58" s="14"/>
    </row>
    <row r="59" spans="1:16" x14ac:dyDescent="0.25">
      <c r="A59" s="16"/>
      <c r="G59" s="14"/>
      <c r="H59" s="14"/>
      <c r="O59" s="14"/>
      <c r="P59" s="14"/>
    </row>
    <row r="60" spans="1:16" x14ac:dyDescent="0.25">
      <c r="A60" s="16"/>
      <c r="G60" s="14"/>
      <c r="H60" s="14"/>
      <c r="O60" s="14"/>
      <c r="P60" s="14"/>
    </row>
    <row r="61" spans="1:16" x14ac:dyDescent="0.25">
      <c r="A61" s="16"/>
      <c r="G61" s="14"/>
      <c r="H61" s="14"/>
      <c r="O61" s="14"/>
      <c r="P61" s="14"/>
    </row>
    <row r="62" spans="1:16" x14ac:dyDescent="0.25">
      <c r="A62" s="16"/>
      <c r="G62" s="14"/>
      <c r="H62" s="14"/>
      <c r="O62" s="14"/>
      <c r="P62" s="14"/>
    </row>
    <row r="63" spans="1:16" x14ac:dyDescent="0.25">
      <c r="A63" s="16"/>
      <c r="G63" s="14"/>
      <c r="H63" s="14"/>
      <c r="O63" s="14"/>
      <c r="P63" s="14"/>
    </row>
    <row r="64" spans="1:16" x14ac:dyDescent="0.25">
      <c r="A64" s="16"/>
      <c r="G64" s="14"/>
      <c r="H64" s="14"/>
      <c r="O64" s="14"/>
      <c r="P64" s="14"/>
    </row>
    <row r="65" spans="1:16" x14ac:dyDescent="0.25">
      <c r="A65" s="16"/>
      <c r="G65" s="14"/>
      <c r="H65" s="14"/>
      <c r="O65" s="14"/>
      <c r="P65" s="14"/>
    </row>
    <row r="66" spans="1:16" x14ac:dyDescent="0.25">
      <c r="A66" s="16"/>
      <c r="G66" s="14"/>
      <c r="H66" s="14"/>
      <c r="O66" s="14"/>
      <c r="P66" s="14"/>
    </row>
    <row r="67" spans="1:16" x14ac:dyDescent="0.25">
      <c r="A67" s="16"/>
      <c r="G67" s="14"/>
      <c r="H67" s="14"/>
      <c r="O67" s="14"/>
      <c r="P67" s="14"/>
    </row>
    <row r="68" spans="1:16" x14ac:dyDescent="0.25">
      <c r="A68" s="16"/>
      <c r="G68" s="14"/>
      <c r="H68" s="14"/>
      <c r="O68" s="14"/>
      <c r="P68" s="14"/>
    </row>
    <row r="69" spans="1:16" x14ac:dyDescent="0.25">
      <c r="A69" s="16"/>
      <c r="G69" s="14"/>
      <c r="H69" s="14"/>
      <c r="O69" s="14"/>
      <c r="P69" s="14"/>
    </row>
    <row r="70" spans="1:16" x14ac:dyDescent="0.25">
      <c r="A70" s="16"/>
      <c r="G70" s="14"/>
      <c r="H70" s="14"/>
      <c r="O70" s="14"/>
      <c r="P70" s="14"/>
    </row>
    <row r="71" spans="1:16" x14ac:dyDescent="0.25">
      <c r="A71" s="16"/>
      <c r="G71" s="14"/>
      <c r="H71" s="14"/>
      <c r="O71" s="14"/>
      <c r="P71" s="14"/>
    </row>
    <row r="72" spans="1:16" x14ac:dyDescent="0.25">
      <c r="A72" s="16"/>
      <c r="G72" s="14"/>
      <c r="H72" s="14"/>
      <c r="O72" s="14"/>
      <c r="P72" s="14"/>
    </row>
    <row r="73" spans="1:16" x14ac:dyDescent="0.25">
      <c r="A73" s="16"/>
      <c r="G73" s="14"/>
      <c r="H73" s="14"/>
      <c r="O73" s="14"/>
      <c r="P73" s="14"/>
    </row>
    <row r="74" spans="1:16" x14ac:dyDescent="0.25">
      <c r="A74" s="16"/>
      <c r="G74" s="14"/>
      <c r="H74" s="14"/>
      <c r="O74" s="14"/>
      <c r="P74" s="14"/>
    </row>
    <row r="75" spans="1:16" x14ac:dyDescent="0.25">
      <c r="A75" s="16"/>
      <c r="G75" s="14"/>
      <c r="H75" s="14"/>
      <c r="O75" s="14"/>
      <c r="P75" s="14"/>
    </row>
    <row r="76" spans="1:16" x14ac:dyDescent="0.25">
      <c r="A76" s="16"/>
      <c r="G76" s="14"/>
      <c r="H76" s="14"/>
      <c r="O76" s="14"/>
      <c r="P76" s="14"/>
    </row>
    <row r="77" spans="1:16" x14ac:dyDescent="0.25">
      <c r="A77" s="16"/>
      <c r="G77" s="14"/>
      <c r="H77" s="14"/>
      <c r="O77" s="14"/>
      <c r="P77" s="14"/>
    </row>
    <row r="78" spans="1:16" x14ac:dyDescent="0.25">
      <c r="A78" s="16"/>
      <c r="G78" s="14"/>
      <c r="H78" s="14"/>
      <c r="O78" s="14"/>
      <c r="P78" s="14"/>
    </row>
    <row r="79" spans="1:16" x14ac:dyDescent="0.25">
      <c r="A79" s="16"/>
      <c r="G79" s="14"/>
      <c r="H79" s="14"/>
      <c r="O79" s="14"/>
      <c r="P79" s="14"/>
    </row>
    <row r="80" spans="1:16" x14ac:dyDescent="0.25">
      <c r="A80" s="16"/>
      <c r="G80" s="14"/>
      <c r="H80" s="14"/>
      <c r="O80" s="14"/>
      <c r="P80" s="14"/>
    </row>
    <row r="81" spans="1:16" x14ac:dyDescent="0.25">
      <c r="A81" s="16"/>
      <c r="G81" s="14"/>
      <c r="H81" s="14"/>
      <c r="O81" s="14"/>
      <c r="P81" s="14"/>
    </row>
    <row r="82" spans="1:16" x14ac:dyDescent="0.25">
      <c r="A82" s="16"/>
      <c r="G82" s="14"/>
      <c r="H82" s="14"/>
      <c r="O82" s="14"/>
      <c r="P82" s="14"/>
    </row>
    <row r="83" spans="1:16" x14ac:dyDescent="0.25">
      <c r="A83" s="16"/>
      <c r="G83" s="14"/>
      <c r="H83" s="14"/>
      <c r="O83" s="14"/>
      <c r="P83" s="14"/>
    </row>
    <row r="84" spans="1:16" x14ac:dyDescent="0.25">
      <c r="A84" s="16"/>
      <c r="G84" s="14"/>
      <c r="H84" s="14"/>
      <c r="O84" s="14"/>
      <c r="P84" s="14"/>
    </row>
    <row r="85" spans="1:16" x14ac:dyDescent="0.25">
      <c r="A85" s="16"/>
      <c r="G85" s="14"/>
      <c r="H85" s="14"/>
      <c r="O85" s="14"/>
      <c r="P85" s="14"/>
    </row>
    <row r="86" spans="1:16" x14ac:dyDescent="0.25">
      <c r="A86" s="16"/>
      <c r="G86" s="14"/>
      <c r="H86" s="14"/>
      <c r="O86" s="14"/>
      <c r="P86" s="14"/>
    </row>
    <row r="87" spans="1:16" x14ac:dyDescent="0.25">
      <c r="A87" s="16"/>
      <c r="G87" s="14"/>
      <c r="H87" s="14"/>
      <c r="O87" s="14"/>
      <c r="P87" s="14"/>
    </row>
    <row r="88" spans="1:16" x14ac:dyDescent="0.25">
      <c r="A88" s="16"/>
      <c r="G88" s="14"/>
      <c r="H88" s="14"/>
      <c r="O88" s="14"/>
      <c r="P88" s="14"/>
    </row>
    <row r="89" spans="1:16" x14ac:dyDescent="0.25">
      <c r="A89" s="16"/>
      <c r="G89" s="14"/>
      <c r="H89" s="14"/>
      <c r="O89" s="14"/>
      <c r="P89" s="14"/>
    </row>
    <row r="90" spans="1:16" x14ac:dyDescent="0.25">
      <c r="A90" s="16"/>
      <c r="G90" s="14"/>
      <c r="H90" s="14"/>
      <c r="O90" s="14"/>
      <c r="P90" s="14"/>
    </row>
    <row r="91" spans="1:16" x14ac:dyDescent="0.25">
      <c r="A91" s="16"/>
      <c r="G91" s="14"/>
      <c r="H91" s="14"/>
      <c r="O91" s="14"/>
      <c r="P91" s="14"/>
    </row>
    <row r="92" spans="1:16" x14ac:dyDescent="0.25">
      <c r="A92" s="16"/>
      <c r="G92" s="14"/>
      <c r="H92" s="14"/>
      <c r="O92" s="14"/>
      <c r="P92" s="14"/>
    </row>
    <row r="93" spans="1:16" x14ac:dyDescent="0.25">
      <c r="A93" s="16"/>
      <c r="G93" s="14"/>
      <c r="H93" s="14"/>
      <c r="O93" s="14"/>
      <c r="P93" s="14"/>
    </row>
    <row r="94" spans="1:16" x14ac:dyDescent="0.25">
      <c r="A94" s="16"/>
      <c r="G94" s="14"/>
      <c r="H94" s="14"/>
      <c r="O94" s="14"/>
      <c r="P94" s="14"/>
    </row>
    <row r="95" spans="1:16" x14ac:dyDescent="0.25">
      <c r="A95" s="16"/>
      <c r="G95" s="14"/>
      <c r="H95" s="14"/>
      <c r="O95" s="14"/>
      <c r="P95" s="14"/>
    </row>
    <row r="96" spans="1:16" x14ac:dyDescent="0.25">
      <c r="A96" s="16"/>
      <c r="G96" s="14"/>
      <c r="H96" s="14"/>
      <c r="O96" s="14"/>
      <c r="P96" s="14"/>
    </row>
    <row r="97" spans="1:16" x14ac:dyDescent="0.25">
      <c r="A97" s="16"/>
      <c r="G97" s="14"/>
      <c r="H97" s="14"/>
      <c r="O97" s="14"/>
      <c r="P97" s="14"/>
    </row>
    <row r="98" spans="1:16" x14ac:dyDescent="0.25">
      <c r="A98" s="16"/>
      <c r="G98" s="14"/>
      <c r="H98" s="14"/>
      <c r="O98" s="14"/>
      <c r="P98" s="14"/>
    </row>
    <row r="99" spans="1:16" x14ac:dyDescent="0.25">
      <c r="A99" s="16"/>
      <c r="G99" s="14"/>
      <c r="H99" s="14"/>
      <c r="O99" s="14"/>
      <c r="P99" s="14"/>
    </row>
    <row r="100" spans="1:16" x14ac:dyDescent="0.25">
      <c r="A100" s="16"/>
      <c r="G100" s="14"/>
      <c r="H100" s="14"/>
      <c r="O100" s="14"/>
      <c r="P100" s="14"/>
    </row>
    <row r="101" spans="1:16" x14ac:dyDescent="0.25">
      <c r="A101" s="16"/>
      <c r="G101" s="14"/>
      <c r="H101" s="14"/>
      <c r="O101" s="14"/>
      <c r="P101" s="14"/>
    </row>
    <row r="102" spans="1:16" x14ac:dyDescent="0.25">
      <c r="A102" s="16"/>
      <c r="G102" s="14"/>
      <c r="H102" s="14"/>
      <c r="O102" s="14"/>
      <c r="P102" s="14"/>
    </row>
    <row r="103" spans="1:16" x14ac:dyDescent="0.25">
      <c r="A103" s="16"/>
      <c r="G103" s="14"/>
      <c r="H103" s="14"/>
      <c r="O103" s="14"/>
      <c r="P103" s="14"/>
    </row>
    <row r="104" spans="1:16" x14ac:dyDescent="0.25">
      <c r="A104" s="16"/>
      <c r="G104" s="14"/>
      <c r="H104" s="14"/>
      <c r="O104" s="14"/>
      <c r="P104" s="14"/>
    </row>
    <row r="105" spans="1:16" x14ac:dyDescent="0.25">
      <c r="A105" s="16"/>
      <c r="G105" s="14"/>
      <c r="H105" s="14"/>
      <c r="O105" s="14"/>
      <c r="P105" s="14"/>
    </row>
    <row r="106" spans="1:16" x14ac:dyDescent="0.25">
      <c r="A106" s="16"/>
      <c r="G106" s="14"/>
      <c r="H106" s="14"/>
      <c r="O106" s="14"/>
      <c r="P106" s="14"/>
    </row>
    <row r="107" spans="1:16" x14ac:dyDescent="0.25">
      <c r="A107" s="16"/>
      <c r="G107" s="14"/>
      <c r="H107" s="14"/>
      <c r="O107" s="14"/>
      <c r="P107" s="14"/>
    </row>
    <row r="108" spans="1:16" x14ac:dyDescent="0.25">
      <c r="A108" s="16"/>
      <c r="G108" s="14"/>
      <c r="H108" s="14"/>
      <c r="O108" s="14"/>
      <c r="P108" s="14"/>
    </row>
    <row r="109" spans="1:16" x14ac:dyDescent="0.25">
      <c r="A109" s="16"/>
      <c r="G109" s="14"/>
      <c r="H109" s="14"/>
      <c r="O109" s="14"/>
      <c r="P109" s="14"/>
    </row>
    <row r="110" spans="1:16" x14ac:dyDescent="0.25">
      <c r="A110" s="16"/>
      <c r="G110" s="14"/>
      <c r="H110" s="14"/>
      <c r="O110" s="14"/>
      <c r="P110" s="14"/>
    </row>
    <row r="111" spans="1:16" x14ac:dyDescent="0.25">
      <c r="A111" s="16"/>
      <c r="G111" s="14"/>
      <c r="H111" s="14"/>
      <c r="O111" s="14"/>
      <c r="P111" s="14"/>
    </row>
    <row r="112" spans="1:16" x14ac:dyDescent="0.25">
      <c r="A112" s="16"/>
      <c r="G112" s="14"/>
      <c r="H112" s="14"/>
      <c r="O112" s="14"/>
      <c r="P112" s="14"/>
    </row>
    <row r="113" spans="1:16" x14ac:dyDescent="0.25">
      <c r="A113" s="16"/>
      <c r="G113" s="14"/>
      <c r="H113" s="14"/>
      <c r="O113" s="14"/>
      <c r="P113" s="14"/>
    </row>
    <row r="114" spans="1:16" x14ac:dyDescent="0.25">
      <c r="A114" s="16"/>
      <c r="G114" s="14"/>
      <c r="H114" s="14"/>
      <c r="O114" s="14"/>
      <c r="P114" s="14"/>
    </row>
    <row r="115" spans="1:16" x14ac:dyDescent="0.25">
      <c r="A115" s="16"/>
      <c r="G115" s="14"/>
      <c r="H115" s="14"/>
      <c r="O115" s="14"/>
      <c r="P115" s="14"/>
    </row>
    <row r="116" spans="1:16" x14ac:dyDescent="0.25">
      <c r="A116" s="16"/>
      <c r="G116" s="14"/>
      <c r="H116" s="14"/>
      <c r="O116" s="14"/>
      <c r="P116" s="14"/>
    </row>
    <row r="117" spans="1:16" x14ac:dyDescent="0.25">
      <c r="A117" s="16"/>
      <c r="G117" s="14"/>
      <c r="H117" s="14"/>
      <c r="O117" s="14"/>
      <c r="P117" s="14"/>
    </row>
    <row r="118" spans="1:16" x14ac:dyDescent="0.25">
      <c r="A118" s="16"/>
      <c r="G118" s="14"/>
      <c r="H118" s="14"/>
      <c r="O118" s="14"/>
      <c r="P118" s="14"/>
    </row>
    <row r="119" spans="1:16" x14ac:dyDescent="0.25">
      <c r="A119" s="16"/>
      <c r="G119" s="14"/>
      <c r="H119" s="14"/>
      <c r="O119" s="14"/>
      <c r="P119" s="14"/>
    </row>
    <row r="120" spans="1:16" x14ac:dyDescent="0.25">
      <c r="A120" s="16"/>
      <c r="G120" s="14"/>
      <c r="H120" s="14"/>
      <c r="O120" s="14"/>
      <c r="P120" s="14"/>
    </row>
    <row r="121" spans="1:16" x14ac:dyDescent="0.25">
      <c r="A121" s="16"/>
      <c r="G121" s="14"/>
      <c r="H121" s="14"/>
      <c r="O121" s="14"/>
      <c r="P121" s="14"/>
    </row>
    <row r="122" spans="1:16" x14ac:dyDescent="0.25">
      <c r="A122" s="16"/>
      <c r="G122" s="14"/>
      <c r="H122" s="14"/>
      <c r="O122" s="14"/>
      <c r="P122" s="14"/>
    </row>
    <row r="123" spans="1:16" x14ac:dyDescent="0.25">
      <c r="A123" s="16"/>
      <c r="G123" s="14"/>
      <c r="H123" s="14"/>
      <c r="O123" s="14"/>
      <c r="P123" s="14"/>
    </row>
    <row r="124" spans="1:16" x14ac:dyDescent="0.25">
      <c r="A124" s="16"/>
      <c r="G124" s="14"/>
      <c r="H124" s="14"/>
      <c r="O124" s="14"/>
      <c r="P124" s="14"/>
    </row>
    <row r="125" spans="1:16" x14ac:dyDescent="0.25">
      <c r="A125" s="16"/>
      <c r="G125" s="14"/>
      <c r="H125" s="14"/>
      <c r="O125" s="14"/>
      <c r="P125" s="14"/>
    </row>
    <row r="126" spans="1:16" x14ac:dyDescent="0.25">
      <c r="A126" s="16"/>
      <c r="G126" s="14"/>
      <c r="H126" s="14"/>
      <c r="O126" s="14"/>
      <c r="P126" s="14"/>
    </row>
    <row r="127" spans="1:16" x14ac:dyDescent="0.25">
      <c r="A127" s="16"/>
      <c r="G127" s="14"/>
      <c r="H127" s="14"/>
      <c r="O127" s="14"/>
      <c r="P127" s="14"/>
    </row>
    <row r="128" spans="1:16" x14ac:dyDescent="0.25">
      <c r="A128" s="16"/>
      <c r="G128" s="14"/>
      <c r="H128" s="14"/>
      <c r="O128" s="14"/>
      <c r="P128" s="14"/>
    </row>
    <row r="129" spans="1:16" x14ac:dyDescent="0.25">
      <c r="A129" s="16"/>
      <c r="G129" s="14"/>
      <c r="H129" s="14"/>
      <c r="O129" s="14"/>
      <c r="P129" s="14"/>
    </row>
    <row r="130" spans="1:16" x14ac:dyDescent="0.25">
      <c r="A130" s="16"/>
      <c r="G130" s="14"/>
      <c r="H130" s="14"/>
      <c r="O130" s="14"/>
      <c r="P130" s="14"/>
    </row>
    <row r="131" spans="1:16" x14ac:dyDescent="0.25">
      <c r="A131" s="16"/>
      <c r="G131" s="14"/>
      <c r="H131" s="14"/>
      <c r="O131" s="14"/>
      <c r="P131" s="14"/>
    </row>
    <row r="132" spans="1:16" x14ac:dyDescent="0.25">
      <c r="A132" s="16"/>
      <c r="G132" s="14"/>
      <c r="H132" s="14"/>
      <c r="O132" s="14"/>
      <c r="P132" s="14"/>
    </row>
    <row r="133" spans="1:16" x14ac:dyDescent="0.25">
      <c r="A133" s="16"/>
      <c r="G133" s="14"/>
      <c r="H133" s="14"/>
      <c r="O133" s="14"/>
      <c r="P133" s="14"/>
    </row>
    <row r="134" spans="1:16" x14ac:dyDescent="0.25">
      <c r="A134" s="16"/>
      <c r="G134" s="14"/>
      <c r="H134" s="14"/>
      <c r="O134" s="14"/>
      <c r="P134" s="14"/>
    </row>
    <row r="135" spans="1:16" x14ac:dyDescent="0.25">
      <c r="A135" s="16"/>
      <c r="G135" s="14"/>
      <c r="H135" s="14"/>
      <c r="O135" s="14"/>
      <c r="P135" s="14"/>
    </row>
    <row r="136" spans="1:16" x14ac:dyDescent="0.25">
      <c r="A136" s="16"/>
      <c r="G136" s="14"/>
      <c r="H136" s="14"/>
      <c r="O136" s="14"/>
      <c r="P136" s="14"/>
    </row>
    <row r="137" spans="1:16" x14ac:dyDescent="0.25">
      <c r="A137" s="16"/>
      <c r="G137" s="14"/>
      <c r="H137" s="14"/>
      <c r="O137" s="14"/>
      <c r="P137" s="14"/>
    </row>
    <row r="138" spans="1:16" x14ac:dyDescent="0.25">
      <c r="A138" s="16"/>
      <c r="G138" s="14"/>
      <c r="H138" s="14"/>
      <c r="O138" s="14"/>
      <c r="P138" s="14"/>
    </row>
    <row r="139" spans="1:16" x14ac:dyDescent="0.25">
      <c r="A139" s="16"/>
      <c r="G139" s="14"/>
      <c r="H139" s="14"/>
      <c r="O139" s="14"/>
      <c r="P139" s="14"/>
    </row>
    <row r="140" spans="1:16" x14ac:dyDescent="0.25">
      <c r="A140" s="16"/>
      <c r="G140" s="14"/>
      <c r="H140" s="14"/>
      <c r="O140" s="14"/>
      <c r="P140" s="14"/>
    </row>
    <row r="141" spans="1:16" x14ac:dyDescent="0.25">
      <c r="A141" s="16"/>
      <c r="G141" s="14"/>
      <c r="H141" s="14"/>
      <c r="O141" s="14"/>
      <c r="P141" s="14"/>
    </row>
    <row r="142" spans="1:16" x14ac:dyDescent="0.25">
      <c r="A142" s="16"/>
      <c r="G142" s="14"/>
      <c r="H142" s="14"/>
      <c r="O142" s="14"/>
      <c r="P142" s="14"/>
    </row>
    <row r="143" spans="1:16" x14ac:dyDescent="0.25">
      <c r="A143" s="16"/>
      <c r="G143" s="14"/>
      <c r="H143" s="14"/>
      <c r="O143" s="14"/>
      <c r="P143" s="14"/>
    </row>
    <row r="144" spans="1:16" x14ac:dyDescent="0.25">
      <c r="A144" s="16"/>
      <c r="G144" s="14"/>
      <c r="H144" s="14"/>
      <c r="O144" s="14"/>
      <c r="P144" s="14"/>
    </row>
    <row r="145" spans="1:16" x14ac:dyDescent="0.25">
      <c r="A145" s="16"/>
      <c r="G145" s="14"/>
      <c r="H145" s="14"/>
      <c r="O145" s="14"/>
      <c r="P145" s="14"/>
    </row>
    <row r="146" spans="1:16" x14ac:dyDescent="0.25">
      <c r="A146" s="16"/>
      <c r="G146" s="14"/>
      <c r="H146" s="14"/>
      <c r="O146" s="14"/>
      <c r="P146" s="14"/>
    </row>
    <row r="147" spans="1:16" x14ac:dyDescent="0.25">
      <c r="A147" s="16"/>
      <c r="G147" s="14"/>
      <c r="H147" s="14"/>
      <c r="O147" s="14"/>
      <c r="P147" s="14"/>
    </row>
    <row r="148" spans="1:16" x14ac:dyDescent="0.25">
      <c r="A148" s="16"/>
      <c r="G148" s="14"/>
      <c r="H148" s="14"/>
      <c r="O148" s="14"/>
      <c r="P148" s="14"/>
    </row>
    <row r="149" spans="1:16" x14ac:dyDescent="0.25">
      <c r="A149" s="16"/>
      <c r="G149" s="14"/>
      <c r="H149" s="14"/>
      <c r="O149" s="14"/>
      <c r="P149" s="14"/>
    </row>
    <row r="150" spans="1:16" x14ac:dyDescent="0.25">
      <c r="A150" s="16"/>
      <c r="G150" s="14"/>
      <c r="H150" s="14"/>
      <c r="O150" s="14"/>
      <c r="P150" s="14"/>
    </row>
    <row r="151" spans="1:16" x14ac:dyDescent="0.25">
      <c r="A151" s="16"/>
      <c r="G151" s="14"/>
      <c r="H151" s="14"/>
      <c r="O151" s="14"/>
      <c r="P151" s="14"/>
    </row>
    <row r="152" spans="1:16" x14ac:dyDescent="0.25">
      <c r="A152" s="16"/>
      <c r="G152" s="14"/>
      <c r="H152" s="14"/>
      <c r="O152" s="14"/>
      <c r="P152" s="14"/>
    </row>
    <row r="153" spans="1:16" x14ac:dyDescent="0.25">
      <c r="A153" s="16"/>
      <c r="G153" s="14"/>
      <c r="H153" s="14"/>
      <c r="O153" s="14"/>
      <c r="P153" s="14"/>
    </row>
    <row r="154" spans="1:16" x14ac:dyDescent="0.25">
      <c r="A154" s="16"/>
      <c r="G154" s="14"/>
      <c r="H154" s="14"/>
      <c r="O154" s="14"/>
      <c r="P154" s="14"/>
    </row>
    <row r="155" spans="1:16" x14ac:dyDescent="0.25">
      <c r="A155" s="16"/>
      <c r="G155" s="14"/>
      <c r="H155" s="14"/>
      <c r="O155" s="14"/>
      <c r="P155" s="14"/>
    </row>
    <row r="156" spans="1:16" x14ac:dyDescent="0.25">
      <c r="A156" s="16"/>
      <c r="G156" s="14"/>
      <c r="H156" s="14"/>
      <c r="O156" s="14"/>
      <c r="P156" s="14"/>
    </row>
    <row r="157" spans="1:16" x14ac:dyDescent="0.25">
      <c r="A157" s="16"/>
      <c r="G157" s="14"/>
      <c r="H157" s="14"/>
      <c r="O157" s="14"/>
      <c r="P157" s="14"/>
    </row>
    <row r="158" spans="1:16" x14ac:dyDescent="0.25">
      <c r="A158" s="16"/>
      <c r="G158" s="14"/>
      <c r="H158" s="14"/>
      <c r="O158" s="14"/>
      <c r="P158" s="14"/>
    </row>
    <row r="159" spans="1:16" x14ac:dyDescent="0.25">
      <c r="A159" s="16"/>
      <c r="G159" s="14"/>
      <c r="H159" s="14"/>
      <c r="O159" s="14"/>
      <c r="P159" s="14"/>
    </row>
    <row r="160" spans="1:16" x14ac:dyDescent="0.25">
      <c r="A160" s="16"/>
      <c r="G160" s="14"/>
      <c r="H160" s="14"/>
      <c r="O160" s="14"/>
      <c r="P160" s="14"/>
    </row>
    <row r="161" spans="1:16" x14ac:dyDescent="0.25">
      <c r="A161" s="16"/>
      <c r="G161" s="14"/>
      <c r="H161" s="14"/>
      <c r="O161" s="14"/>
      <c r="P161" s="14"/>
    </row>
    <row r="162" spans="1:16" x14ac:dyDescent="0.25">
      <c r="A162" s="16"/>
      <c r="G162" s="14"/>
      <c r="H162" s="14"/>
      <c r="O162" s="14"/>
      <c r="P162" s="14"/>
    </row>
    <row r="163" spans="1:16" x14ac:dyDescent="0.25">
      <c r="A163" s="16"/>
      <c r="G163" s="14"/>
      <c r="H163" s="14"/>
      <c r="O163" s="14"/>
      <c r="P163" s="14"/>
    </row>
    <row r="164" spans="1:16" x14ac:dyDescent="0.25">
      <c r="A164" s="16"/>
      <c r="G164" s="14"/>
      <c r="H164" s="14"/>
      <c r="O164" s="14"/>
      <c r="P164" s="14"/>
    </row>
    <row r="165" spans="1:16" x14ac:dyDescent="0.25">
      <c r="A165" s="16"/>
      <c r="G165" s="14"/>
      <c r="H165" s="14"/>
      <c r="O165" s="14"/>
      <c r="P165" s="14"/>
    </row>
    <row r="166" spans="1:16" x14ac:dyDescent="0.25">
      <c r="A166" s="16"/>
      <c r="G166" s="14"/>
      <c r="H166" s="14"/>
      <c r="O166" s="14"/>
      <c r="P166" s="14"/>
    </row>
    <row r="167" spans="1:16" x14ac:dyDescent="0.25">
      <c r="A167" s="16"/>
      <c r="G167" s="14"/>
      <c r="H167" s="14"/>
      <c r="O167" s="14"/>
      <c r="P167" s="14"/>
    </row>
    <row r="168" spans="1:16" x14ac:dyDescent="0.25">
      <c r="A168" s="16"/>
      <c r="G168" s="14"/>
      <c r="H168" s="14"/>
      <c r="O168" s="14"/>
      <c r="P168" s="14"/>
    </row>
    <row r="169" spans="1:16" x14ac:dyDescent="0.25">
      <c r="A169" s="16"/>
      <c r="G169" s="14"/>
      <c r="H169" s="14"/>
      <c r="O169" s="14"/>
      <c r="P169" s="14"/>
    </row>
    <row r="170" spans="1:16" x14ac:dyDescent="0.25">
      <c r="A170" s="16"/>
      <c r="G170" s="14"/>
      <c r="H170" s="14"/>
      <c r="O170" s="14"/>
      <c r="P170" s="14"/>
    </row>
    <row r="171" spans="1:16" x14ac:dyDescent="0.25">
      <c r="A171" s="16"/>
      <c r="G171" s="14"/>
      <c r="H171" s="14"/>
      <c r="O171" s="14"/>
      <c r="P171" s="14"/>
    </row>
    <row r="172" spans="1:16" x14ac:dyDescent="0.25">
      <c r="A172" s="16"/>
      <c r="G172" s="14"/>
      <c r="H172" s="14"/>
      <c r="O172" s="14"/>
      <c r="P172" s="14"/>
    </row>
    <row r="173" spans="1:16" x14ac:dyDescent="0.25">
      <c r="A173" s="16"/>
      <c r="G173" s="14"/>
      <c r="H173" s="14"/>
      <c r="O173" s="14"/>
      <c r="P173" s="14"/>
    </row>
    <row r="174" spans="1:16" x14ac:dyDescent="0.25">
      <c r="A174" s="16"/>
      <c r="G174" s="14"/>
      <c r="H174" s="14"/>
      <c r="O174" s="14"/>
      <c r="P174" s="14"/>
    </row>
    <row r="175" spans="1:16" x14ac:dyDescent="0.25">
      <c r="A175" s="16"/>
      <c r="G175" s="14"/>
      <c r="H175" s="14"/>
      <c r="O175" s="14"/>
      <c r="P175" s="14"/>
    </row>
    <row r="176" spans="1:16" x14ac:dyDescent="0.25">
      <c r="A176" s="16"/>
      <c r="G176" s="14"/>
      <c r="H176" s="14"/>
      <c r="O176" s="14"/>
      <c r="P176" s="14"/>
    </row>
    <row r="177" spans="1:16" x14ac:dyDescent="0.25">
      <c r="A177" s="16"/>
      <c r="G177" s="14"/>
      <c r="H177" s="14"/>
      <c r="O177" s="14"/>
      <c r="P177" s="14"/>
    </row>
    <row r="178" spans="1:16" x14ac:dyDescent="0.25">
      <c r="A178" s="16"/>
      <c r="G178" s="14"/>
      <c r="H178" s="14"/>
      <c r="O178" s="14"/>
      <c r="P178" s="14"/>
    </row>
    <row r="179" spans="1:16" x14ac:dyDescent="0.25">
      <c r="A179" s="16"/>
      <c r="G179" s="14"/>
      <c r="H179" s="14"/>
      <c r="O179" s="14"/>
      <c r="P179" s="14"/>
    </row>
    <row r="180" spans="1:16" x14ac:dyDescent="0.25">
      <c r="A180" s="16"/>
      <c r="G180" s="14"/>
      <c r="H180" s="14"/>
      <c r="O180" s="14"/>
      <c r="P180" s="14"/>
    </row>
    <row r="181" spans="1:16" x14ac:dyDescent="0.25">
      <c r="A181" s="16"/>
      <c r="G181" s="14"/>
      <c r="H181" s="14"/>
      <c r="O181" s="14"/>
      <c r="P181" s="14"/>
    </row>
    <row r="182" spans="1:16" x14ac:dyDescent="0.25">
      <c r="A182" s="16"/>
      <c r="G182" s="14"/>
      <c r="H182" s="14"/>
      <c r="O182" s="14"/>
      <c r="P182" s="14"/>
    </row>
    <row r="183" spans="1:16" x14ac:dyDescent="0.25">
      <c r="A183" s="16"/>
      <c r="G183" s="14"/>
      <c r="H183" s="14"/>
      <c r="O183" s="14"/>
      <c r="P183" s="14"/>
    </row>
    <row r="184" spans="1:16" x14ac:dyDescent="0.25">
      <c r="A184" s="16"/>
      <c r="G184" s="14"/>
      <c r="H184" s="14"/>
      <c r="O184" s="14"/>
      <c r="P184" s="14"/>
    </row>
    <row r="185" spans="1:16" x14ac:dyDescent="0.25">
      <c r="A185" s="16"/>
      <c r="G185" s="14"/>
      <c r="H185" s="14"/>
      <c r="O185" s="14"/>
      <c r="P185" s="14"/>
    </row>
    <row r="186" spans="1:16" x14ac:dyDescent="0.25">
      <c r="A186" s="16"/>
      <c r="G186" s="14"/>
      <c r="H186" s="14"/>
      <c r="O186" s="14"/>
      <c r="P186" s="14"/>
    </row>
    <row r="187" spans="1:16" x14ac:dyDescent="0.25">
      <c r="A187" s="16"/>
      <c r="G187" s="14"/>
      <c r="H187" s="14"/>
      <c r="O187" s="14"/>
      <c r="P187" s="14"/>
    </row>
    <row r="188" spans="1:16" x14ac:dyDescent="0.25">
      <c r="A188" s="16"/>
      <c r="G188" s="14"/>
      <c r="H188" s="14"/>
      <c r="O188" s="14"/>
      <c r="P188" s="14"/>
    </row>
    <row r="189" spans="1:16" x14ac:dyDescent="0.25">
      <c r="A189" s="16"/>
      <c r="G189" s="14"/>
      <c r="H189" s="14"/>
      <c r="O189" s="14"/>
      <c r="P189" s="14"/>
    </row>
    <row r="190" spans="1:16" x14ac:dyDescent="0.25">
      <c r="A190" s="16"/>
      <c r="G190" s="14"/>
      <c r="H190" s="14"/>
      <c r="O190" s="14"/>
      <c r="P190" s="14"/>
    </row>
    <row r="191" spans="1:16" x14ac:dyDescent="0.25">
      <c r="A191" s="16"/>
      <c r="G191" s="14"/>
      <c r="H191" s="14"/>
      <c r="O191" s="14"/>
      <c r="P191" s="14"/>
    </row>
    <row r="192" spans="1:16" x14ac:dyDescent="0.25">
      <c r="A192" s="16"/>
      <c r="G192" s="14"/>
      <c r="H192" s="14"/>
      <c r="O192" s="14"/>
      <c r="P192" s="14"/>
    </row>
    <row r="193" spans="1:22" x14ac:dyDescent="0.25">
      <c r="A193" s="16"/>
      <c r="G193" s="14"/>
      <c r="H193" s="14"/>
      <c r="O193" s="14"/>
      <c r="P193" s="14"/>
    </row>
    <row r="194" spans="1:22" x14ac:dyDescent="0.25">
      <c r="A194" s="16"/>
      <c r="G194" s="14"/>
      <c r="H194" s="14"/>
      <c r="O194" s="14"/>
      <c r="P194" s="14"/>
    </row>
    <row r="195" spans="1:22" x14ac:dyDescent="0.25">
      <c r="A195" s="16"/>
      <c r="G195" s="14"/>
      <c r="H195" s="14"/>
      <c r="O195" s="14"/>
      <c r="P195" s="14"/>
    </row>
    <row r="196" spans="1:22" x14ac:dyDescent="0.25">
      <c r="A196" s="16"/>
      <c r="G196" s="14"/>
      <c r="H196" s="14"/>
      <c r="O196" s="14"/>
      <c r="P196" s="14"/>
    </row>
    <row r="197" spans="1:22" x14ac:dyDescent="0.25">
      <c r="A197" s="16"/>
      <c r="G197" s="14"/>
      <c r="H197" s="14"/>
      <c r="O197" s="14"/>
      <c r="P197" s="14"/>
    </row>
    <row r="198" spans="1:22" x14ac:dyDescent="0.25">
      <c r="A198" s="16"/>
      <c r="G198" s="14"/>
      <c r="H198" s="14"/>
      <c r="O198" s="14"/>
      <c r="P198" s="14"/>
    </row>
    <row r="199" spans="1:22" x14ac:dyDescent="0.25">
      <c r="G199" s="14"/>
      <c r="H199" s="14"/>
      <c r="O199" s="14"/>
      <c r="P199" s="14"/>
    </row>
    <row r="200" spans="1:22" x14ac:dyDescent="0.25">
      <c r="G200" s="14"/>
      <c r="H200" s="14"/>
      <c r="O200" s="14"/>
      <c r="P200" s="14"/>
    </row>
    <row r="201" spans="1:22" x14ac:dyDescent="0.25">
      <c r="G201" s="14"/>
      <c r="H201" s="14"/>
      <c r="O201" s="14"/>
      <c r="P201" s="14"/>
    </row>
    <row r="202" spans="1:22" x14ac:dyDescent="0.25">
      <c r="G202" s="14"/>
      <c r="H202" s="14"/>
      <c r="O202" s="14"/>
      <c r="P202" s="14"/>
    </row>
    <row r="203" spans="1:22" x14ac:dyDescent="0.25">
      <c r="A203" s="19">
        <f>COUNTA(A7:A202)</f>
        <v>0</v>
      </c>
      <c r="B203" s="19">
        <f t="shared" ref="B203:V203" si="0">COUNTA(B7:B202)</f>
        <v>0</v>
      </c>
      <c r="C203" s="19"/>
      <c r="D203" s="19"/>
      <c r="E203" s="19">
        <f t="shared" si="0"/>
        <v>0</v>
      </c>
      <c r="F203" s="19">
        <f>COUNTA(F7:F202)</f>
        <v>0</v>
      </c>
      <c r="G203" s="19">
        <f t="shared" si="0"/>
        <v>0</v>
      </c>
      <c r="H203" s="19">
        <f t="shared" si="0"/>
        <v>0</v>
      </c>
      <c r="I203" s="19">
        <f>COUNTA(I8:I202)</f>
        <v>0</v>
      </c>
      <c r="J203" s="19">
        <f t="shared" si="0"/>
        <v>0</v>
      </c>
      <c r="K203" s="19"/>
      <c r="L203" s="19">
        <f t="shared" si="0"/>
        <v>0</v>
      </c>
      <c r="M203" s="19">
        <f t="shared" si="0"/>
        <v>0</v>
      </c>
      <c r="N203" s="19"/>
      <c r="O203" s="19">
        <f t="shared" si="0"/>
        <v>0</v>
      </c>
      <c r="P203" s="19"/>
      <c r="Q203" s="19">
        <f t="shared" ref="Q203" si="1">COUNTA(Q7:Q202)</f>
        <v>0</v>
      </c>
      <c r="R203" s="19">
        <f t="shared" si="0"/>
        <v>0</v>
      </c>
      <c r="S203" s="19">
        <f t="shared" si="0"/>
        <v>0</v>
      </c>
      <c r="T203" s="19"/>
      <c r="U203" s="19">
        <f t="shared" si="0"/>
        <v>0</v>
      </c>
      <c r="V203" s="19">
        <f t="shared" si="0"/>
        <v>0</v>
      </c>
    </row>
  </sheetData>
  <sheetProtection algorithmName="SHA-512" hashValue="eWhU88W4MAp6fQW9wJFZ64IQGnawIAo+m9HDCpG+nqJVL883HAu7H+KBodZuUC4HdnDUNLrpehR4ic0mP9XOEg==" saltValue="pbkDm5iCcoJ9JM2+9/LFuQ==" spinCount="100000" sheet="1" formatCells="0" formatColumns="0" formatRows="0" sort="0" autoFilter="0" pivotTables="0"/>
  <autoFilter ref="A6:V12" xr:uid="{00000000-0009-0000-0000-000000000000}"/>
  <mergeCells count="3">
    <mergeCell ref="A1:E1"/>
    <mergeCell ref="F1:J1"/>
    <mergeCell ref="G4:H4"/>
  </mergeCells>
  <phoneticPr fontId="0" type="noConversion"/>
  <dataValidations count="9">
    <dataValidation type="list" allowBlank="1" showInputMessage="1" showErrorMessage="1" sqref="J204:K64739" xr:uid="{00000000-0002-0000-0000-000000000000}">
      <formula1>Issuetype</formula1>
    </dataValidation>
    <dataValidation type="list" allowBlank="1" showInputMessage="1" showErrorMessage="1" sqref="Q204:R64739 R7:R9 R10:R202" xr:uid="{00000000-0002-0000-0000-000001000000}">
      <formula1>Resolutiontype</formula1>
    </dataValidation>
    <dataValidation type="list" allowBlank="1" showInputMessage="1" showErrorMessage="1" sqref="F204:F64739" xr:uid="{00000000-0002-0000-0000-000002000000}">
      <formula1>Appealtype</formula1>
    </dataValidation>
    <dataValidation type="list" showInputMessage="1" showErrorMessage="1" sqref="E204:E64739" xr:uid="{00000000-0002-0000-0000-000003000000}">
      <formula1>Targetgroup</formula1>
    </dataValidation>
    <dataValidation type="textLength" allowBlank="1" showInputMessage="1" showErrorMessage="1" promptTitle="Limit size to 250" sqref="U7:U198 U202 U200 A203:V203" xr:uid="{00000000-0002-0000-0000-000006000000}">
      <formula1>1</formula1>
      <formula2>250</formula2>
    </dataValidation>
    <dataValidation type="textLength" allowBlank="1" showInputMessage="1" showErrorMessage="1" promptTitle="Limit size to 350 characters" sqref="M7:N202 V7:V202 S7:S202" xr:uid="{00000000-0002-0000-0000-000007000000}">
      <formula1>1</formula1>
      <formula2>350</formula2>
    </dataValidation>
    <dataValidation type="list" allowBlank="1" showInputMessage="1" showErrorMessage="1" sqref="L204:L64739" xr:uid="{00000000-0002-0000-0000-000008000000}">
      <formula1>Servicetype</formula1>
    </dataValidation>
    <dataValidation type="list" allowBlank="1" showInputMessage="1" showErrorMessage="1" promptTitle="Limit size to 350 characters" sqref="T7:T202" xr:uid="{A368155B-4280-470D-B140-10913DFE8BD7}">
      <formula1>disenrollment</formula1>
    </dataValidation>
    <dataValidation type="list" allowBlank="1" showInputMessage="1" showErrorMessage="1" sqref="E7:E202" xr:uid="{9719CD22-ABAA-40EC-8929-33C0659FCE18}">
      <formula1>Targetgroup</formula1>
    </dataValidation>
  </dataValidations>
  <hyperlinks>
    <hyperlink ref="G4:H4" r:id="rId1" display="https://www.dhs.wisconsin.gov/forms/f02466ai.pdf" xr:uid="{960C572C-757B-42CF-A8E7-4F8B6BCE0418}"/>
  </hyperlinks>
  <printOptions headings="1" gridLines="1"/>
  <pageMargins left="0.75" right="0.75" top="1" bottom="1" header="0.5" footer="0.5"/>
  <pageSetup paperSize="5" scale="55" orientation="landscape" r:id="rId2"/>
  <headerFooter alignWithMargins="0">
    <oddHeader>Page &amp;P&amp;RAppeal log rev 1192012.xls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FD5CB7E5-E054-4FFB-B857-D4B0CA58D14C}">
          <x14:formula1>
            <xm:f>Categories!$A$12:$A$18</xm:f>
          </x14:formula1>
          <xm:sqref>I7:I202</xm:sqref>
        </x14:dataValidation>
        <x14:dataValidation type="list" allowBlank="1" showInputMessage="1" showErrorMessage="1" xr:uid="{86FED719-0C89-4EA9-9866-7C21AE4F6903}">
          <x14:formula1>
            <xm:f>Categories!$A$7:$A$8</xm:f>
          </x14:formula1>
          <xm:sqref>F7:F202</xm:sqref>
        </x14:dataValidation>
        <x14:dataValidation type="list" allowBlank="1" showInputMessage="1" showErrorMessage="1" xr:uid="{DA8EB416-D2E9-402C-AC1E-09B1C06457DB}">
          <x14:formula1>
            <xm:f>Categories!$A$35:$A$39</xm:f>
          </x14:formula1>
          <xm:sqref>K7:K202</xm:sqref>
        </x14:dataValidation>
        <x14:dataValidation type="list" allowBlank="1" showInputMessage="1" showErrorMessage="1" xr:uid="{E5DAA827-E84D-4903-ADDD-27D511823157}">
          <x14:formula1>
            <xm:f>Categories!$A$70:$A$78</xm:f>
          </x14:formula1>
          <xm:sqref>Q7:Q202</xm:sqref>
        </x14:dataValidation>
        <x14:dataValidation type="list" allowBlank="1" showInputMessage="1" showErrorMessage="1" xr:uid="{120B2891-C30E-4E38-BA3A-82D01C9AB134}">
          <x14:formula1>
            <xm:f>Categories!$A$21:$A$31</xm:f>
          </x14:formula1>
          <xm:sqref>J7:J202</xm:sqref>
        </x14:dataValidation>
        <x14:dataValidation type="list" errorStyle="warning" allowBlank="1" showInputMessage="1" showErrorMessage="1" xr:uid="{60456515-66E0-451E-BEFB-8C10FC63841E}">
          <x14:formula1>
            <xm:f>Categories!$A$43:$A$67</xm:f>
          </x14:formula1>
          <xm:sqref>L7:L15</xm:sqref>
        </x14:dataValidation>
        <x14:dataValidation type="list" allowBlank="1" showInputMessage="1" showErrorMessage="1" xr:uid="{7BAD1076-31F7-42D3-BCD2-F8B243437AD2}">
          <x14:formula1>
            <xm:f>Categories!$A$43:$A$67</xm:f>
          </x14:formula1>
          <xm:sqref>L16:L202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L1" sqref="L1"/>
    </sheetView>
  </sheetViews>
  <sheetFormatPr defaultRowHeight="13.2" x14ac:dyDescent="0.25"/>
  <sheetData/>
  <sheetProtection algorithmName="SHA-512" hashValue="UsMebFW9nfZq+yVpdGKWf1+UY9ktm3lU2AtVoHuNmSqFlat+tVMxu3d3fYPk0/jwt6tvM5XIlIczEsmkLOic7g==" saltValue="Ka+x+zHowg2WT4d+sBhOYw==" spinCount="100000" sheet="1" objects="1" scenarios="1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J1" sqref="J1:K1048576"/>
    </sheetView>
  </sheetViews>
  <sheetFormatPr defaultRowHeight="13.2" x14ac:dyDescent="0.25"/>
  <sheetData/>
  <sheetProtection algorithmName="SHA-512" hashValue="Vzoig/7vcU1dalI+iy2/YiDcun5J2ouJ/pdmz1uWnPFbSsp9U1en7JnPku0/h06F8k38eHZ5U0sc7iftda6rsw==" saltValue="fofFtdSmOmv2TbaZmxwCDg==" spinCount="100000" sheet="1" objects="1" scenario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topLeftCell="C1" workbookViewId="0">
      <selection activeCell="J1" sqref="J1:K1048576"/>
    </sheetView>
  </sheetViews>
  <sheetFormatPr defaultRowHeight="13.2" x14ac:dyDescent="0.25"/>
  <sheetData/>
  <sheetProtection algorithmName="SHA-512" hashValue="3XULh7hn0G0hcMvnVoVBCk2BHnwcpes9XG8H96EwzQWm54Wfp4QJGTHjTOHGfdAe70sw4OPda9VH/flqjqRtJQ==" saltValue="eA/DCFSwWB9fQG18WqZQoQ==" spinCount="100000" sheet="1" objects="1" scenario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J1" sqref="J1:K1048576"/>
    </sheetView>
  </sheetViews>
  <sheetFormatPr defaultRowHeight="13.2" x14ac:dyDescent="0.25"/>
  <sheetData/>
  <sheetProtection algorithmName="SHA-512" hashValue="aPGtkaXrXkK5crvzXKzaDewxi9AMG4DGpepZz5bieBrZtL3jGg0O7aKsf7RVQJM5iN+G9MWGTB6+fu1goBxYWA==" saltValue="26n7c6iOoAtXmUxJKyXT2g==" spinCount="100000" sheet="1" objects="1" scenarios="1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>
      <selection activeCell="J1" sqref="J1:K1048576"/>
    </sheetView>
  </sheetViews>
  <sheetFormatPr defaultRowHeight="13.2" x14ac:dyDescent="0.25"/>
  <sheetData/>
  <sheetProtection algorithmName="SHA-512" hashValue="OpbGlPRnyfuTFVvqwAE2juRwChU77g/1DUOmZ1xxRtnLsTcjN3RIWun43AM/5flw2Mo1UjksOK5cnM+v3xA1xg==" saltValue="P++q6MfmE4SSt26sUV/KDw==" spinCount="100000" sheet="1" objects="1" scenarios="1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7030A0"/>
  </sheetPr>
  <dimension ref="A1:V998"/>
  <sheetViews>
    <sheetView workbookViewId="0">
      <pane ySplit="6" topLeftCell="A7" activePane="bottomLeft" state="frozen"/>
      <selection pane="bottomLeft" activeCell="L9" sqref="L9:L17"/>
    </sheetView>
  </sheetViews>
  <sheetFormatPr defaultColWidth="8.88671875" defaultRowHeight="13.2" x14ac:dyDescent="0.25"/>
  <cols>
    <col min="1" max="1" width="13.5546875" style="10" customWidth="1"/>
    <col min="2" max="4" width="22.109375" style="10" customWidth="1"/>
    <col min="5" max="5" width="12.33203125" style="10" customWidth="1"/>
    <col min="6" max="6" width="16.109375" style="10" customWidth="1"/>
    <col min="7" max="7" width="17.109375" style="10" customWidth="1"/>
    <col min="8" max="8" width="21.33203125" style="10" customWidth="1"/>
    <col min="9" max="9" width="15.5546875" style="10" customWidth="1"/>
    <col min="10" max="10" width="31.44140625" style="10" customWidth="1"/>
    <col min="11" max="11" width="23.6640625" style="10" customWidth="1"/>
    <col min="12" max="12" width="24.44140625" style="10" customWidth="1"/>
    <col min="13" max="13" width="53.44140625" style="10" customWidth="1"/>
    <col min="14" max="14" width="51.77734375" style="10" customWidth="1"/>
    <col min="15" max="16" width="17.33203125" style="10" customWidth="1"/>
    <col min="17" max="18" width="28.5546875" style="10" customWidth="1"/>
    <col min="19" max="19" width="49" style="10" customWidth="1"/>
    <col min="20" max="20" width="29" style="10" customWidth="1"/>
    <col min="21" max="21" width="49" style="10" customWidth="1"/>
    <col min="22" max="22" width="56.6640625" style="10" customWidth="1"/>
    <col min="23" max="16384" width="8.88671875" style="12"/>
  </cols>
  <sheetData>
    <row r="1" spans="1:22" s="9" customFormat="1" ht="42" customHeight="1" x14ac:dyDescent="0.25">
      <c r="A1" s="79" t="s">
        <v>176</v>
      </c>
      <c r="B1" s="79"/>
      <c r="C1" s="79"/>
      <c r="D1" s="80" t="s">
        <v>162</v>
      </c>
      <c r="E1" s="80"/>
      <c r="F1" s="80"/>
      <c r="G1" s="80"/>
      <c r="H1" s="80"/>
      <c r="I1" s="80"/>
      <c r="J1" s="74" t="s">
        <v>93</v>
      </c>
      <c r="K1" s="28"/>
      <c r="L1" s="28"/>
      <c r="M1" s="28"/>
      <c r="N1" s="28"/>
      <c r="O1" s="28"/>
      <c r="P1" s="28"/>
      <c r="Q1" s="76"/>
      <c r="R1" s="76"/>
      <c r="S1" s="76"/>
      <c r="T1" s="76"/>
      <c r="U1" s="76"/>
      <c r="V1" s="76"/>
    </row>
    <row r="2" spans="1:22" ht="39.6" x14ac:dyDescent="0.25">
      <c r="A2" s="75" t="s">
        <v>58</v>
      </c>
      <c r="B2" s="66"/>
      <c r="C2" s="66"/>
      <c r="F2" s="66" t="s">
        <v>70</v>
      </c>
      <c r="G2" s="72"/>
      <c r="H2" s="66"/>
      <c r="I2" s="66"/>
      <c r="J2" s="66"/>
      <c r="K2" s="66"/>
      <c r="L2" s="66"/>
      <c r="M2" s="66"/>
      <c r="N2" s="66"/>
      <c r="O2" s="66"/>
      <c r="P2" s="66"/>
    </row>
    <row r="3" spans="1:22" ht="33" customHeight="1" x14ac:dyDescent="0.3">
      <c r="A3" s="30" t="s">
        <v>94</v>
      </c>
      <c r="B3" s="11" t="s">
        <v>58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2" ht="31.5" customHeight="1" x14ac:dyDescent="0.3">
      <c r="A4" s="71" t="s">
        <v>112</v>
      </c>
      <c r="B4" s="11" t="s">
        <v>161</v>
      </c>
      <c r="C4" s="11"/>
      <c r="D4" s="11"/>
      <c r="E4" s="66"/>
      <c r="F4" s="66" t="s">
        <v>142</v>
      </c>
      <c r="G4" s="81" t="s">
        <v>175</v>
      </c>
      <c r="H4" s="8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24.9" customHeight="1" thickBot="1" x14ac:dyDescent="0.35">
      <c r="A5" s="30" t="s">
        <v>78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22" s="70" customFormat="1" ht="88.5" customHeight="1" thickTop="1" thickBot="1" x14ac:dyDescent="0.3">
      <c r="A6" s="67" t="s">
        <v>117</v>
      </c>
      <c r="B6" s="67" t="s">
        <v>114</v>
      </c>
      <c r="C6" s="67" t="s">
        <v>160</v>
      </c>
      <c r="D6" s="67" t="s">
        <v>100</v>
      </c>
      <c r="E6" s="67" t="s">
        <v>74</v>
      </c>
      <c r="F6" s="67" t="s">
        <v>120</v>
      </c>
      <c r="G6" s="67" t="s">
        <v>118</v>
      </c>
      <c r="H6" s="67" t="s">
        <v>119</v>
      </c>
      <c r="I6" s="67" t="s">
        <v>56</v>
      </c>
      <c r="J6" s="67" t="s">
        <v>76</v>
      </c>
      <c r="K6" s="67" t="s">
        <v>172</v>
      </c>
      <c r="L6" s="67" t="s">
        <v>173</v>
      </c>
      <c r="M6" s="67" t="s">
        <v>115</v>
      </c>
      <c r="N6" s="67" t="s">
        <v>159</v>
      </c>
      <c r="O6" s="67" t="s">
        <v>116</v>
      </c>
      <c r="P6" s="67" t="s">
        <v>174</v>
      </c>
      <c r="Q6" s="67" t="s">
        <v>101</v>
      </c>
      <c r="R6" s="67" t="s">
        <v>98</v>
      </c>
      <c r="S6" s="67" t="s">
        <v>31</v>
      </c>
      <c r="T6" s="67" t="s">
        <v>113</v>
      </c>
      <c r="U6" s="67" t="s">
        <v>46</v>
      </c>
      <c r="V6" s="68" t="s">
        <v>35</v>
      </c>
    </row>
    <row r="7" spans="1:22" ht="13.8" thickTop="1" x14ac:dyDescent="0.25">
      <c r="A7" s="13"/>
      <c r="B7" s="11"/>
      <c r="C7" s="11"/>
      <c r="D7" s="11"/>
      <c r="G7" s="14"/>
      <c r="H7" s="14"/>
      <c r="M7" s="11"/>
      <c r="N7" s="11"/>
      <c r="O7" s="14"/>
      <c r="P7" s="14"/>
      <c r="S7" s="11"/>
      <c r="T7" s="11"/>
      <c r="U7" s="11"/>
      <c r="V7" s="11"/>
    </row>
    <row r="8" spans="1:22" x14ac:dyDescent="0.25">
      <c r="A8" s="13"/>
      <c r="B8" s="11"/>
      <c r="C8" s="11"/>
      <c r="D8" s="11"/>
      <c r="G8" s="14"/>
      <c r="H8" s="14"/>
      <c r="O8" s="14"/>
      <c r="P8" s="14"/>
    </row>
    <row r="9" spans="1:22" x14ac:dyDescent="0.25">
      <c r="A9" s="13"/>
      <c r="B9" s="11"/>
      <c r="C9" s="11"/>
      <c r="D9" s="11"/>
      <c r="G9" s="14"/>
      <c r="H9" s="14"/>
      <c r="O9" s="14"/>
      <c r="P9" s="14"/>
    </row>
    <row r="10" spans="1:22" x14ac:dyDescent="0.25">
      <c r="A10" s="13"/>
      <c r="B10" s="11"/>
      <c r="C10" s="11"/>
      <c r="D10" s="11"/>
      <c r="G10" s="14"/>
      <c r="H10" s="14"/>
      <c r="O10" s="14"/>
      <c r="P10" s="14"/>
    </row>
    <row r="11" spans="1:22" x14ac:dyDescent="0.25">
      <c r="A11" s="13"/>
      <c r="B11" s="11"/>
      <c r="C11" s="11"/>
      <c r="D11" s="11"/>
      <c r="G11" s="14"/>
      <c r="H11" s="14"/>
      <c r="O11" s="14"/>
      <c r="P11" s="14"/>
    </row>
    <row r="12" spans="1:22" x14ac:dyDescent="0.25">
      <c r="A12" s="13"/>
      <c r="B12" s="11"/>
      <c r="C12" s="11"/>
      <c r="D12" s="11"/>
      <c r="G12" s="14"/>
      <c r="H12" s="14"/>
      <c r="O12" s="14"/>
      <c r="P12" s="14"/>
    </row>
    <row r="13" spans="1:22" x14ac:dyDescent="0.25">
      <c r="A13" s="13"/>
      <c r="B13" s="11"/>
      <c r="C13" s="11"/>
      <c r="D13" s="11"/>
      <c r="G13" s="14"/>
      <c r="H13" s="14"/>
      <c r="O13" s="14"/>
      <c r="P13" s="14"/>
    </row>
    <row r="14" spans="1:22" ht="12.75" customHeight="1" x14ac:dyDescent="0.25">
      <c r="A14" s="13"/>
      <c r="B14" s="11"/>
      <c r="C14" s="11"/>
      <c r="D14" s="11"/>
      <c r="G14" s="14"/>
      <c r="H14" s="14"/>
      <c r="O14" s="14"/>
      <c r="P14" s="14"/>
    </row>
    <row r="15" spans="1:22" x14ac:dyDescent="0.25">
      <c r="A15" s="13"/>
      <c r="B15" s="11"/>
      <c r="C15" s="11"/>
      <c r="D15" s="11"/>
      <c r="G15" s="14"/>
      <c r="H15" s="14"/>
      <c r="O15" s="14"/>
      <c r="P15" s="14"/>
    </row>
    <row r="16" spans="1:22" x14ac:dyDescent="0.25">
      <c r="A16" s="13"/>
      <c r="B16" s="11"/>
      <c r="C16" s="11"/>
      <c r="D16" s="11"/>
      <c r="G16" s="14"/>
      <c r="H16" s="14"/>
      <c r="O16" s="14"/>
      <c r="P16" s="14"/>
    </row>
    <row r="17" spans="1:16" x14ac:dyDescent="0.25">
      <c r="A17" s="13"/>
      <c r="B17" s="11"/>
      <c r="C17" s="11"/>
      <c r="D17" s="11"/>
      <c r="G17" s="14"/>
      <c r="H17" s="14"/>
      <c r="O17" s="14"/>
      <c r="P17" s="14"/>
    </row>
    <row r="18" spans="1:16" x14ac:dyDescent="0.25">
      <c r="A18" s="13"/>
      <c r="B18" s="11"/>
      <c r="C18" s="11"/>
      <c r="D18" s="11"/>
      <c r="G18" s="14"/>
      <c r="H18" s="14"/>
      <c r="O18" s="14"/>
      <c r="P18" s="14"/>
    </row>
    <row r="19" spans="1:16" x14ac:dyDescent="0.25">
      <c r="A19" s="13"/>
      <c r="B19" s="11"/>
      <c r="C19" s="11"/>
      <c r="D19" s="11"/>
      <c r="G19" s="14"/>
      <c r="H19" s="14"/>
      <c r="O19" s="14"/>
      <c r="P19" s="14"/>
    </row>
    <row r="20" spans="1:16" x14ac:dyDescent="0.25">
      <c r="A20" s="13"/>
      <c r="B20" s="11"/>
      <c r="C20" s="11"/>
      <c r="D20" s="11"/>
      <c r="G20" s="14"/>
      <c r="H20" s="14"/>
      <c r="O20" s="14"/>
      <c r="P20" s="14"/>
    </row>
    <row r="21" spans="1:16" x14ac:dyDescent="0.25">
      <c r="A21" s="13"/>
      <c r="B21" s="11"/>
      <c r="C21" s="11"/>
      <c r="D21" s="11"/>
      <c r="G21" s="14"/>
      <c r="H21" s="14"/>
      <c r="O21" s="14"/>
      <c r="P21" s="14"/>
    </row>
    <row r="22" spans="1:16" x14ac:dyDescent="0.25">
      <c r="A22" s="13"/>
      <c r="B22" s="11"/>
      <c r="C22" s="11"/>
      <c r="D22" s="11"/>
      <c r="G22" s="14"/>
      <c r="H22" s="14"/>
      <c r="O22" s="14"/>
      <c r="P22" s="14"/>
    </row>
    <row r="23" spans="1:16" x14ac:dyDescent="0.25">
      <c r="A23" s="13"/>
      <c r="B23" s="11"/>
      <c r="C23" s="11"/>
      <c r="D23" s="11"/>
      <c r="G23" s="14"/>
      <c r="H23" s="14"/>
      <c r="O23" s="14"/>
      <c r="P23" s="14"/>
    </row>
    <row r="24" spans="1:16" x14ac:dyDescent="0.25">
      <c r="A24" s="13"/>
      <c r="B24" s="11"/>
      <c r="C24" s="11"/>
      <c r="D24" s="11"/>
      <c r="E24" s="11"/>
      <c r="G24" s="14"/>
      <c r="H24" s="14"/>
      <c r="I24" s="11"/>
      <c r="J24" s="11"/>
      <c r="K24" s="11"/>
      <c r="L24" s="11"/>
      <c r="O24" s="14"/>
      <c r="P24" s="14"/>
    </row>
    <row r="25" spans="1:16" x14ac:dyDescent="0.25">
      <c r="A25" s="13"/>
      <c r="B25" s="11"/>
      <c r="C25" s="11"/>
      <c r="D25" s="11"/>
      <c r="G25" s="14"/>
      <c r="H25" s="14"/>
      <c r="O25" s="14"/>
      <c r="P25" s="14"/>
    </row>
    <row r="26" spans="1:16" x14ac:dyDescent="0.25">
      <c r="A26" s="13"/>
      <c r="B26" s="11"/>
      <c r="C26" s="11"/>
      <c r="D26" s="11"/>
      <c r="G26" s="14"/>
      <c r="H26" s="14"/>
      <c r="O26" s="14"/>
      <c r="P26" s="14"/>
    </row>
    <row r="27" spans="1:16" x14ac:dyDescent="0.25">
      <c r="A27" s="13"/>
      <c r="B27" s="11"/>
      <c r="C27" s="11"/>
      <c r="D27" s="11"/>
      <c r="G27" s="14"/>
      <c r="H27" s="14"/>
      <c r="O27" s="14"/>
      <c r="P27" s="14"/>
    </row>
    <row r="28" spans="1:16" x14ac:dyDescent="0.25">
      <c r="A28" s="13"/>
      <c r="B28" s="11"/>
      <c r="C28" s="11"/>
      <c r="D28" s="11"/>
      <c r="G28" s="14"/>
      <c r="H28" s="14"/>
      <c r="O28" s="14"/>
      <c r="P28" s="14"/>
    </row>
    <row r="29" spans="1:16" x14ac:dyDescent="0.25">
      <c r="A29" s="13"/>
      <c r="B29" s="11"/>
      <c r="C29" s="11"/>
      <c r="D29" s="11"/>
      <c r="G29" s="14"/>
      <c r="H29" s="14"/>
      <c r="O29" s="14"/>
      <c r="P29" s="14"/>
    </row>
    <row r="30" spans="1:16" x14ac:dyDescent="0.25">
      <c r="A30" s="13"/>
      <c r="B30" s="11"/>
      <c r="C30" s="11"/>
      <c r="D30" s="11"/>
      <c r="G30" s="14"/>
      <c r="H30" s="14"/>
      <c r="O30" s="14"/>
      <c r="P30" s="14"/>
    </row>
    <row r="31" spans="1:16" x14ac:dyDescent="0.25">
      <c r="A31" s="13"/>
      <c r="B31" s="11"/>
      <c r="C31" s="11"/>
      <c r="D31" s="11"/>
      <c r="G31" s="14"/>
      <c r="H31" s="14"/>
      <c r="O31" s="14"/>
      <c r="P31" s="14"/>
    </row>
    <row r="32" spans="1:16" ht="12.75" customHeight="1" x14ac:dyDescent="0.25">
      <c r="A32" s="13"/>
      <c r="B32" s="11"/>
      <c r="C32" s="11"/>
      <c r="D32" s="11"/>
      <c r="G32" s="14"/>
      <c r="H32" s="14"/>
      <c r="O32" s="14"/>
      <c r="P32" s="14"/>
    </row>
    <row r="33" spans="1:16" x14ac:dyDescent="0.25">
      <c r="A33" s="13"/>
      <c r="B33" s="11"/>
      <c r="C33" s="11"/>
      <c r="D33" s="11"/>
      <c r="G33" s="14"/>
      <c r="H33" s="14"/>
      <c r="O33" s="14"/>
      <c r="P33" s="14"/>
    </row>
    <row r="34" spans="1:16" x14ac:dyDescent="0.25">
      <c r="A34" s="13"/>
      <c r="B34" s="11"/>
      <c r="C34" s="11"/>
      <c r="D34" s="11"/>
      <c r="G34" s="14"/>
      <c r="H34" s="14"/>
      <c r="O34" s="14"/>
      <c r="P34" s="14"/>
    </row>
    <row r="35" spans="1:16" x14ac:dyDescent="0.25">
      <c r="A35" s="13"/>
      <c r="B35" s="11"/>
      <c r="C35" s="11"/>
      <c r="D35" s="11"/>
      <c r="G35" s="14"/>
      <c r="H35" s="14"/>
      <c r="O35" s="14"/>
      <c r="P35" s="14"/>
    </row>
    <row r="36" spans="1:16" x14ac:dyDescent="0.25">
      <c r="A36" s="13"/>
      <c r="B36" s="11"/>
      <c r="C36" s="11"/>
      <c r="D36" s="11"/>
      <c r="G36" s="14"/>
      <c r="H36" s="14"/>
      <c r="O36" s="14"/>
      <c r="P36" s="14"/>
    </row>
    <row r="37" spans="1:16" x14ac:dyDescent="0.25">
      <c r="A37" s="13"/>
      <c r="B37" s="11"/>
      <c r="C37" s="11"/>
      <c r="D37" s="11"/>
      <c r="G37" s="14"/>
      <c r="H37" s="14"/>
      <c r="O37" s="14"/>
      <c r="P37" s="14"/>
    </row>
    <row r="38" spans="1:16" ht="12.75" customHeight="1" x14ac:dyDescent="0.25">
      <c r="A38" s="13"/>
      <c r="B38" s="11"/>
      <c r="C38" s="11"/>
      <c r="D38" s="11"/>
      <c r="G38" s="14"/>
      <c r="H38" s="14"/>
      <c r="O38" s="14"/>
      <c r="P38" s="14"/>
    </row>
    <row r="39" spans="1:16" x14ac:dyDescent="0.25">
      <c r="A39" s="13"/>
      <c r="B39" s="11"/>
      <c r="C39" s="11"/>
      <c r="D39" s="11"/>
      <c r="G39" s="14"/>
      <c r="H39" s="14"/>
      <c r="O39" s="14"/>
      <c r="P39" s="14"/>
    </row>
    <row r="40" spans="1:16" x14ac:dyDescent="0.25">
      <c r="A40" s="13"/>
      <c r="B40" s="11"/>
      <c r="C40" s="11"/>
      <c r="D40" s="11"/>
      <c r="G40" s="14"/>
      <c r="H40" s="14"/>
      <c r="O40" s="14"/>
      <c r="P40" s="14"/>
    </row>
    <row r="41" spans="1:16" x14ac:dyDescent="0.25">
      <c r="A41" s="13"/>
      <c r="B41" s="11"/>
      <c r="C41" s="11"/>
      <c r="D41" s="11"/>
      <c r="G41" s="14"/>
      <c r="H41" s="14"/>
      <c r="O41" s="14"/>
      <c r="P41" s="14"/>
    </row>
    <row r="42" spans="1:16" x14ac:dyDescent="0.25">
      <c r="A42" s="13"/>
      <c r="B42" s="11"/>
      <c r="C42" s="11"/>
      <c r="D42" s="11"/>
      <c r="G42" s="14"/>
      <c r="H42" s="14"/>
      <c r="O42" s="14"/>
      <c r="P42" s="14"/>
    </row>
    <row r="43" spans="1:16" x14ac:dyDescent="0.25">
      <c r="A43" s="15"/>
      <c r="G43" s="14"/>
      <c r="H43" s="14"/>
      <c r="O43" s="14"/>
      <c r="P43" s="14"/>
    </row>
    <row r="44" spans="1:16" x14ac:dyDescent="0.25">
      <c r="A44" s="15"/>
      <c r="G44" s="14"/>
      <c r="H44" s="14"/>
      <c r="O44" s="14"/>
      <c r="P44" s="14"/>
    </row>
    <row r="45" spans="1:16" x14ac:dyDescent="0.25">
      <c r="A45" s="15"/>
      <c r="G45" s="14"/>
      <c r="H45" s="14"/>
      <c r="O45" s="14"/>
      <c r="P45" s="14"/>
    </row>
    <row r="46" spans="1:16" x14ac:dyDescent="0.25">
      <c r="A46" s="15"/>
      <c r="G46" s="14"/>
      <c r="H46" s="14"/>
      <c r="O46" s="14"/>
      <c r="P46" s="14"/>
    </row>
    <row r="47" spans="1:16" x14ac:dyDescent="0.25">
      <c r="A47" s="15"/>
      <c r="G47" s="14"/>
      <c r="H47" s="14"/>
      <c r="O47" s="14"/>
      <c r="P47" s="14"/>
    </row>
    <row r="48" spans="1:16" x14ac:dyDescent="0.25">
      <c r="A48" s="15"/>
      <c r="G48" s="14"/>
      <c r="H48" s="14"/>
      <c r="O48" s="14"/>
      <c r="P48" s="14"/>
    </row>
    <row r="49" spans="1:16" x14ac:dyDescent="0.25">
      <c r="A49" s="15"/>
      <c r="G49" s="14"/>
      <c r="H49" s="14"/>
      <c r="O49" s="14"/>
      <c r="P49" s="14"/>
    </row>
    <row r="50" spans="1:16" x14ac:dyDescent="0.25">
      <c r="A50" s="15"/>
      <c r="G50" s="14"/>
      <c r="H50" s="14"/>
      <c r="O50" s="14"/>
      <c r="P50" s="14"/>
    </row>
    <row r="51" spans="1:16" x14ac:dyDescent="0.25">
      <c r="A51" s="15"/>
      <c r="G51" s="14"/>
      <c r="H51" s="14"/>
      <c r="O51" s="14"/>
      <c r="P51" s="14"/>
    </row>
    <row r="52" spans="1:16" x14ac:dyDescent="0.25">
      <c r="A52" s="16"/>
      <c r="G52" s="14"/>
      <c r="H52" s="14"/>
      <c r="O52" s="14"/>
      <c r="P52" s="14"/>
    </row>
    <row r="53" spans="1:16" x14ac:dyDescent="0.25">
      <c r="A53" s="16"/>
      <c r="G53" s="14"/>
      <c r="H53" s="14"/>
      <c r="O53" s="14"/>
      <c r="P53" s="14"/>
    </row>
    <row r="54" spans="1:16" x14ac:dyDescent="0.25">
      <c r="A54" s="16"/>
      <c r="G54" s="14"/>
      <c r="H54" s="14"/>
      <c r="O54" s="14"/>
      <c r="P54" s="14"/>
    </row>
    <row r="55" spans="1:16" x14ac:dyDescent="0.25">
      <c r="A55" s="16"/>
      <c r="G55" s="14"/>
      <c r="H55" s="14"/>
      <c r="O55" s="14"/>
      <c r="P55" s="14"/>
    </row>
    <row r="56" spans="1:16" x14ac:dyDescent="0.25">
      <c r="A56" s="16"/>
      <c r="G56" s="14"/>
      <c r="H56" s="14"/>
      <c r="O56" s="14"/>
      <c r="P56" s="14"/>
    </row>
    <row r="57" spans="1:16" x14ac:dyDescent="0.25">
      <c r="A57" s="16"/>
      <c r="G57" s="14"/>
      <c r="H57" s="14"/>
      <c r="O57" s="14"/>
      <c r="P57" s="14"/>
    </row>
    <row r="58" spans="1:16" x14ac:dyDescent="0.25">
      <c r="A58" s="16"/>
      <c r="G58" s="14"/>
      <c r="H58" s="14"/>
      <c r="O58" s="14"/>
      <c r="P58" s="14"/>
    </row>
    <row r="59" spans="1:16" x14ac:dyDescent="0.25">
      <c r="A59" s="16"/>
      <c r="G59" s="14"/>
      <c r="H59" s="14"/>
      <c r="O59" s="14"/>
      <c r="P59" s="14"/>
    </row>
    <row r="60" spans="1:16" x14ac:dyDescent="0.25">
      <c r="A60" s="16"/>
      <c r="G60" s="14"/>
      <c r="H60" s="14"/>
      <c r="O60" s="14"/>
      <c r="P60" s="14"/>
    </row>
    <row r="61" spans="1:16" x14ac:dyDescent="0.25">
      <c r="A61" s="16"/>
      <c r="G61" s="14"/>
      <c r="H61" s="14"/>
      <c r="O61" s="14"/>
      <c r="P61" s="14"/>
    </row>
    <row r="62" spans="1:16" x14ac:dyDescent="0.25">
      <c r="A62" s="16"/>
      <c r="G62" s="14"/>
      <c r="H62" s="14"/>
      <c r="O62" s="14"/>
      <c r="P62" s="14"/>
    </row>
    <row r="63" spans="1:16" x14ac:dyDescent="0.25">
      <c r="A63" s="16"/>
      <c r="G63" s="14"/>
      <c r="H63" s="14"/>
      <c r="O63" s="14"/>
      <c r="P63" s="14"/>
    </row>
    <row r="64" spans="1:16" x14ac:dyDescent="0.25">
      <c r="A64" s="16"/>
      <c r="G64" s="14"/>
      <c r="H64" s="14"/>
      <c r="O64" s="14"/>
      <c r="P64" s="14"/>
    </row>
    <row r="65" spans="1:16" x14ac:dyDescent="0.25">
      <c r="A65" s="16"/>
      <c r="G65" s="14"/>
      <c r="H65" s="14"/>
      <c r="O65" s="14"/>
      <c r="P65" s="14"/>
    </row>
    <row r="66" spans="1:16" x14ac:dyDescent="0.25">
      <c r="A66" s="16"/>
      <c r="G66" s="14"/>
      <c r="H66" s="14"/>
      <c r="O66" s="14"/>
      <c r="P66" s="14"/>
    </row>
    <row r="67" spans="1:16" x14ac:dyDescent="0.25">
      <c r="A67" s="16"/>
      <c r="G67" s="14"/>
      <c r="H67" s="14"/>
      <c r="O67" s="14"/>
      <c r="P67" s="14"/>
    </row>
    <row r="68" spans="1:16" x14ac:dyDescent="0.25">
      <c r="A68" s="16"/>
      <c r="G68" s="14"/>
      <c r="H68" s="14"/>
      <c r="O68" s="14"/>
      <c r="P68" s="14"/>
    </row>
    <row r="69" spans="1:16" x14ac:dyDescent="0.25">
      <c r="A69" s="16"/>
      <c r="G69" s="14"/>
      <c r="H69" s="14"/>
      <c r="O69" s="14"/>
      <c r="P69" s="14"/>
    </row>
    <row r="70" spans="1:16" x14ac:dyDescent="0.25">
      <c r="A70" s="16"/>
      <c r="G70" s="14"/>
      <c r="H70" s="14"/>
      <c r="O70" s="14"/>
      <c r="P70" s="14"/>
    </row>
    <row r="71" spans="1:16" x14ac:dyDescent="0.25">
      <c r="A71" s="16"/>
      <c r="G71" s="14"/>
      <c r="H71" s="14"/>
      <c r="O71" s="14"/>
      <c r="P71" s="14"/>
    </row>
    <row r="72" spans="1:16" x14ac:dyDescent="0.25">
      <c r="A72" s="16"/>
      <c r="G72" s="14"/>
      <c r="H72" s="14"/>
      <c r="O72" s="14"/>
      <c r="P72" s="14"/>
    </row>
    <row r="73" spans="1:16" x14ac:dyDescent="0.25">
      <c r="A73" s="16"/>
      <c r="G73" s="14"/>
      <c r="H73" s="14"/>
      <c r="O73" s="14"/>
      <c r="P73" s="14"/>
    </row>
    <row r="74" spans="1:16" x14ac:dyDescent="0.25">
      <c r="A74" s="16"/>
      <c r="G74" s="14"/>
      <c r="H74" s="14"/>
      <c r="O74" s="14"/>
      <c r="P74" s="14"/>
    </row>
    <row r="75" spans="1:16" x14ac:dyDescent="0.25">
      <c r="A75" s="16"/>
      <c r="G75" s="14"/>
      <c r="H75" s="14"/>
      <c r="O75" s="14"/>
      <c r="P75" s="14"/>
    </row>
    <row r="76" spans="1:16" x14ac:dyDescent="0.25">
      <c r="A76" s="16"/>
      <c r="G76" s="14"/>
      <c r="H76" s="14"/>
      <c r="O76" s="14"/>
      <c r="P76" s="14"/>
    </row>
    <row r="77" spans="1:16" x14ac:dyDescent="0.25">
      <c r="A77" s="16"/>
      <c r="G77" s="14"/>
      <c r="H77" s="14"/>
      <c r="O77" s="14"/>
      <c r="P77" s="14"/>
    </row>
    <row r="78" spans="1:16" x14ac:dyDescent="0.25">
      <c r="A78" s="16"/>
      <c r="G78" s="14"/>
      <c r="H78" s="14"/>
      <c r="O78" s="14"/>
      <c r="P78" s="14"/>
    </row>
    <row r="79" spans="1:16" x14ac:dyDescent="0.25">
      <c r="A79" s="16"/>
      <c r="G79" s="14"/>
      <c r="H79" s="14"/>
      <c r="O79" s="14"/>
      <c r="P79" s="14"/>
    </row>
    <row r="80" spans="1:16" x14ac:dyDescent="0.25">
      <c r="A80" s="16"/>
      <c r="G80" s="14"/>
      <c r="H80" s="14"/>
      <c r="O80" s="14"/>
      <c r="P80" s="14"/>
    </row>
    <row r="81" spans="1:16" x14ac:dyDescent="0.25">
      <c r="A81" s="16"/>
      <c r="G81" s="14"/>
      <c r="H81" s="14"/>
      <c r="O81" s="14"/>
      <c r="P81" s="14"/>
    </row>
    <row r="82" spans="1:16" x14ac:dyDescent="0.25">
      <c r="A82" s="16"/>
      <c r="G82" s="14"/>
      <c r="H82" s="14"/>
      <c r="O82" s="14"/>
      <c r="P82" s="14"/>
    </row>
    <row r="83" spans="1:16" x14ac:dyDescent="0.25">
      <c r="A83" s="16"/>
      <c r="G83" s="14"/>
      <c r="H83" s="14"/>
      <c r="O83" s="14"/>
      <c r="P83" s="14"/>
    </row>
    <row r="84" spans="1:16" x14ac:dyDescent="0.25">
      <c r="A84" s="16"/>
      <c r="G84" s="14"/>
      <c r="H84" s="14"/>
      <c r="O84" s="14"/>
      <c r="P84" s="14"/>
    </row>
    <row r="85" spans="1:16" x14ac:dyDescent="0.25">
      <c r="A85" s="16"/>
      <c r="G85" s="14"/>
      <c r="H85" s="14"/>
      <c r="O85" s="14"/>
      <c r="P85" s="14"/>
    </row>
    <row r="86" spans="1:16" x14ac:dyDescent="0.25">
      <c r="A86" s="16"/>
      <c r="G86" s="14"/>
      <c r="H86" s="14"/>
      <c r="O86" s="14"/>
      <c r="P86" s="14"/>
    </row>
    <row r="87" spans="1:16" x14ac:dyDescent="0.25">
      <c r="A87" s="16"/>
      <c r="G87" s="14"/>
      <c r="H87" s="14"/>
      <c r="O87" s="14"/>
      <c r="P87" s="14"/>
    </row>
    <row r="88" spans="1:16" x14ac:dyDescent="0.25">
      <c r="A88" s="16"/>
      <c r="G88" s="14"/>
      <c r="H88" s="14"/>
      <c r="O88" s="14"/>
      <c r="P88" s="14"/>
    </row>
    <row r="89" spans="1:16" x14ac:dyDescent="0.25">
      <c r="A89" s="16"/>
      <c r="G89" s="14"/>
      <c r="H89" s="14"/>
      <c r="O89" s="14"/>
      <c r="P89" s="14"/>
    </row>
    <row r="90" spans="1:16" x14ac:dyDescent="0.25">
      <c r="A90" s="16"/>
      <c r="G90" s="14"/>
      <c r="H90" s="14"/>
      <c r="O90" s="14"/>
      <c r="P90" s="14"/>
    </row>
    <row r="91" spans="1:16" x14ac:dyDescent="0.25">
      <c r="A91" s="16"/>
      <c r="G91" s="14"/>
      <c r="H91" s="14"/>
      <c r="O91" s="14"/>
      <c r="P91" s="14"/>
    </row>
    <row r="92" spans="1:16" x14ac:dyDescent="0.25">
      <c r="A92" s="16"/>
      <c r="G92" s="14"/>
      <c r="H92" s="14"/>
      <c r="O92" s="14"/>
      <c r="P92" s="14"/>
    </row>
    <row r="93" spans="1:16" x14ac:dyDescent="0.25">
      <c r="A93" s="16"/>
      <c r="G93" s="14"/>
      <c r="H93" s="14"/>
      <c r="O93" s="14"/>
      <c r="P93" s="14"/>
    </row>
    <row r="94" spans="1:16" x14ac:dyDescent="0.25">
      <c r="A94" s="16"/>
      <c r="G94" s="14"/>
      <c r="H94" s="14"/>
      <c r="O94" s="14"/>
      <c r="P94" s="14"/>
    </row>
    <row r="95" spans="1:16" x14ac:dyDescent="0.25">
      <c r="A95" s="16"/>
      <c r="G95" s="14"/>
      <c r="H95" s="14"/>
      <c r="O95" s="14"/>
      <c r="P95" s="14"/>
    </row>
    <row r="96" spans="1:16" x14ac:dyDescent="0.25">
      <c r="A96" s="16"/>
      <c r="G96" s="14"/>
      <c r="H96" s="14"/>
      <c r="O96" s="14"/>
      <c r="P96" s="14"/>
    </row>
    <row r="97" spans="1:16" x14ac:dyDescent="0.25">
      <c r="A97" s="16"/>
      <c r="G97" s="14"/>
      <c r="H97" s="14"/>
      <c r="O97" s="14"/>
      <c r="P97" s="14"/>
    </row>
    <row r="98" spans="1:16" x14ac:dyDescent="0.25">
      <c r="A98" s="16"/>
      <c r="G98" s="14"/>
      <c r="H98" s="14"/>
      <c r="O98" s="14"/>
      <c r="P98" s="14"/>
    </row>
    <row r="99" spans="1:16" x14ac:dyDescent="0.25">
      <c r="A99" s="16"/>
      <c r="G99" s="14"/>
      <c r="H99" s="14"/>
      <c r="O99" s="14"/>
      <c r="P99" s="14"/>
    </row>
    <row r="100" spans="1:16" x14ac:dyDescent="0.25">
      <c r="A100" s="16"/>
      <c r="G100" s="14"/>
      <c r="H100" s="14"/>
      <c r="O100" s="14"/>
      <c r="P100" s="14"/>
    </row>
    <row r="101" spans="1:16" x14ac:dyDescent="0.25">
      <c r="A101" s="16"/>
      <c r="G101" s="14"/>
      <c r="H101" s="14"/>
      <c r="O101" s="14"/>
      <c r="P101" s="14"/>
    </row>
    <row r="102" spans="1:16" x14ac:dyDescent="0.25">
      <c r="A102" s="16"/>
      <c r="G102" s="14"/>
      <c r="H102" s="14"/>
      <c r="O102" s="14"/>
      <c r="P102" s="14"/>
    </row>
    <row r="103" spans="1:16" x14ac:dyDescent="0.25">
      <c r="A103" s="16"/>
      <c r="G103" s="14"/>
      <c r="H103" s="14"/>
      <c r="O103" s="14"/>
      <c r="P103" s="14"/>
    </row>
    <row r="104" spans="1:16" x14ac:dyDescent="0.25">
      <c r="A104" s="16"/>
      <c r="G104" s="14"/>
      <c r="H104" s="14"/>
      <c r="O104" s="14"/>
      <c r="P104" s="14"/>
    </row>
    <row r="105" spans="1:16" x14ac:dyDescent="0.25">
      <c r="A105" s="16"/>
      <c r="G105" s="14"/>
      <c r="H105" s="14"/>
      <c r="O105" s="14"/>
      <c r="P105" s="14"/>
    </row>
    <row r="106" spans="1:16" x14ac:dyDescent="0.25">
      <c r="A106" s="16"/>
      <c r="G106" s="14"/>
      <c r="H106" s="14"/>
      <c r="O106" s="14"/>
      <c r="P106" s="14"/>
    </row>
    <row r="107" spans="1:16" x14ac:dyDescent="0.25">
      <c r="A107" s="16"/>
      <c r="G107" s="14"/>
      <c r="H107" s="14"/>
      <c r="O107" s="14"/>
      <c r="P107" s="14"/>
    </row>
    <row r="108" spans="1:16" x14ac:dyDescent="0.25">
      <c r="A108" s="16"/>
      <c r="G108" s="14"/>
      <c r="H108" s="14"/>
      <c r="O108" s="14"/>
      <c r="P108" s="14"/>
    </row>
    <row r="109" spans="1:16" x14ac:dyDescent="0.25">
      <c r="A109" s="16"/>
      <c r="G109" s="14"/>
      <c r="H109" s="14"/>
      <c r="O109" s="14"/>
      <c r="P109" s="14"/>
    </row>
    <row r="110" spans="1:16" x14ac:dyDescent="0.25">
      <c r="A110" s="16"/>
      <c r="G110" s="14"/>
      <c r="H110" s="14"/>
      <c r="O110" s="14"/>
      <c r="P110" s="14"/>
    </row>
    <row r="111" spans="1:16" x14ac:dyDescent="0.25">
      <c r="A111" s="16"/>
      <c r="G111" s="14"/>
      <c r="H111" s="14"/>
      <c r="O111" s="14"/>
      <c r="P111" s="14"/>
    </row>
    <row r="112" spans="1:16" x14ac:dyDescent="0.25">
      <c r="A112" s="16"/>
      <c r="G112" s="14"/>
      <c r="H112" s="14"/>
      <c r="O112" s="14"/>
      <c r="P112" s="14"/>
    </row>
    <row r="113" spans="1:16" x14ac:dyDescent="0.25">
      <c r="A113" s="16"/>
      <c r="G113" s="14"/>
      <c r="H113" s="14"/>
      <c r="O113" s="14"/>
      <c r="P113" s="14"/>
    </row>
    <row r="114" spans="1:16" x14ac:dyDescent="0.25">
      <c r="A114" s="16"/>
      <c r="G114" s="14"/>
      <c r="H114" s="14"/>
      <c r="O114" s="14"/>
      <c r="P114" s="14"/>
    </row>
    <row r="115" spans="1:16" x14ac:dyDescent="0.25">
      <c r="A115" s="16"/>
      <c r="G115" s="14"/>
      <c r="H115" s="14"/>
      <c r="O115" s="14"/>
      <c r="P115" s="14"/>
    </row>
    <row r="116" spans="1:16" x14ac:dyDescent="0.25">
      <c r="A116" s="16"/>
      <c r="G116" s="14"/>
      <c r="H116" s="14"/>
      <c r="O116" s="14"/>
      <c r="P116" s="14"/>
    </row>
    <row r="117" spans="1:16" x14ac:dyDescent="0.25">
      <c r="A117" s="16"/>
      <c r="G117" s="14"/>
      <c r="H117" s="14"/>
      <c r="O117" s="14"/>
      <c r="P117" s="14"/>
    </row>
    <row r="118" spans="1:16" x14ac:dyDescent="0.25">
      <c r="A118" s="16"/>
      <c r="G118" s="14"/>
      <c r="H118" s="14"/>
      <c r="O118" s="14"/>
      <c r="P118" s="14"/>
    </row>
    <row r="119" spans="1:16" x14ac:dyDescent="0.25">
      <c r="A119" s="16"/>
      <c r="G119" s="14"/>
      <c r="H119" s="14"/>
      <c r="O119" s="14"/>
      <c r="P119" s="14"/>
    </row>
    <row r="120" spans="1:16" x14ac:dyDescent="0.25">
      <c r="A120" s="16"/>
      <c r="G120" s="14"/>
      <c r="H120" s="14"/>
      <c r="O120" s="14"/>
      <c r="P120" s="14"/>
    </row>
    <row r="121" spans="1:16" x14ac:dyDescent="0.25">
      <c r="A121" s="16"/>
      <c r="G121" s="14"/>
      <c r="H121" s="14"/>
      <c r="O121" s="14"/>
      <c r="P121" s="14"/>
    </row>
    <row r="122" spans="1:16" x14ac:dyDescent="0.25">
      <c r="A122" s="16"/>
      <c r="G122" s="14"/>
      <c r="H122" s="14"/>
      <c r="O122" s="14"/>
      <c r="P122" s="14"/>
    </row>
    <row r="123" spans="1:16" x14ac:dyDescent="0.25">
      <c r="A123" s="16"/>
      <c r="G123" s="14"/>
      <c r="H123" s="14"/>
      <c r="O123" s="14"/>
      <c r="P123" s="14"/>
    </row>
    <row r="124" spans="1:16" x14ac:dyDescent="0.25">
      <c r="A124" s="16"/>
      <c r="G124" s="14"/>
      <c r="H124" s="14"/>
      <c r="O124" s="14"/>
      <c r="P124" s="14"/>
    </row>
    <row r="125" spans="1:16" x14ac:dyDescent="0.25">
      <c r="A125" s="16"/>
      <c r="G125" s="14"/>
      <c r="H125" s="14"/>
      <c r="O125" s="14"/>
      <c r="P125" s="14"/>
    </row>
    <row r="126" spans="1:16" x14ac:dyDescent="0.25">
      <c r="A126" s="16"/>
      <c r="G126" s="14"/>
      <c r="H126" s="14"/>
      <c r="O126" s="14"/>
      <c r="P126" s="14"/>
    </row>
    <row r="127" spans="1:16" x14ac:dyDescent="0.25">
      <c r="A127" s="16"/>
      <c r="G127" s="14"/>
      <c r="H127" s="14"/>
      <c r="O127" s="14"/>
      <c r="P127" s="14"/>
    </row>
    <row r="128" spans="1:16" x14ac:dyDescent="0.25">
      <c r="A128" s="16"/>
      <c r="G128" s="14"/>
      <c r="H128" s="14"/>
      <c r="O128" s="14"/>
      <c r="P128" s="14"/>
    </row>
    <row r="129" spans="1:16" x14ac:dyDescent="0.25">
      <c r="A129" s="16"/>
      <c r="G129" s="14"/>
      <c r="H129" s="14"/>
      <c r="O129" s="14"/>
      <c r="P129" s="14"/>
    </row>
    <row r="130" spans="1:16" x14ac:dyDescent="0.25">
      <c r="A130" s="16"/>
      <c r="G130" s="14"/>
      <c r="H130" s="14"/>
      <c r="O130" s="14"/>
      <c r="P130" s="14"/>
    </row>
    <row r="131" spans="1:16" x14ac:dyDescent="0.25">
      <c r="A131" s="16"/>
      <c r="G131" s="14"/>
      <c r="H131" s="14"/>
      <c r="O131" s="14"/>
      <c r="P131" s="14"/>
    </row>
    <row r="132" spans="1:16" x14ac:dyDescent="0.25">
      <c r="A132" s="16"/>
      <c r="G132" s="14"/>
      <c r="H132" s="14"/>
      <c r="O132" s="14"/>
      <c r="P132" s="14"/>
    </row>
    <row r="133" spans="1:16" x14ac:dyDescent="0.25">
      <c r="A133" s="16"/>
      <c r="G133" s="14"/>
      <c r="H133" s="14"/>
      <c r="O133" s="14"/>
      <c r="P133" s="14"/>
    </row>
    <row r="134" spans="1:16" x14ac:dyDescent="0.25">
      <c r="A134" s="16"/>
      <c r="G134" s="14"/>
      <c r="H134" s="14"/>
      <c r="O134" s="14"/>
      <c r="P134" s="14"/>
    </row>
    <row r="135" spans="1:16" x14ac:dyDescent="0.25">
      <c r="A135" s="16"/>
      <c r="G135" s="14"/>
      <c r="H135" s="14"/>
      <c r="O135" s="14"/>
      <c r="P135" s="14"/>
    </row>
    <row r="136" spans="1:16" x14ac:dyDescent="0.25">
      <c r="A136" s="16"/>
      <c r="G136" s="14"/>
      <c r="H136" s="14"/>
      <c r="O136" s="14"/>
      <c r="P136" s="14"/>
    </row>
    <row r="137" spans="1:16" x14ac:dyDescent="0.25">
      <c r="A137" s="16"/>
      <c r="G137" s="14"/>
      <c r="H137" s="14"/>
      <c r="O137" s="14"/>
      <c r="P137" s="14"/>
    </row>
    <row r="138" spans="1:16" x14ac:dyDescent="0.25">
      <c r="A138" s="16"/>
      <c r="G138" s="14"/>
      <c r="H138" s="14"/>
      <c r="O138" s="14"/>
      <c r="P138" s="14"/>
    </row>
    <row r="139" spans="1:16" x14ac:dyDescent="0.25">
      <c r="A139" s="16"/>
      <c r="G139" s="14"/>
      <c r="H139" s="14"/>
      <c r="O139" s="14"/>
      <c r="P139" s="14"/>
    </row>
    <row r="140" spans="1:16" x14ac:dyDescent="0.25">
      <c r="A140" s="16"/>
      <c r="G140" s="14"/>
      <c r="H140" s="14"/>
      <c r="O140" s="14"/>
      <c r="P140" s="14"/>
    </row>
    <row r="141" spans="1:16" x14ac:dyDescent="0.25">
      <c r="A141" s="16"/>
      <c r="G141" s="14"/>
      <c r="H141" s="14"/>
      <c r="O141" s="14"/>
      <c r="P141" s="14"/>
    </row>
    <row r="142" spans="1:16" x14ac:dyDescent="0.25">
      <c r="A142" s="16"/>
      <c r="G142" s="14"/>
      <c r="H142" s="14"/>
      <c r="O142" s="14"/>
      <c r="P142" s="14"/>
    </row>
    <row r="143" spans="1:16" x14ac:dyDescent="0.25">
      <c r="A143" s="16"/>
      <c r="G143" s="14"/>
      <c r="H143" s="14"/>
      <c r="O143" s="14"/>
      <c r="P143" s="14"/>
    </row>
    <row r="144" spans="1:16" x14ac:dyDescent="0.25">
      <c r="A144" s="16"/>
      <c r="G144" s="14"/>
      <c r="H144" s="14"/>
      <c r="O144" s="14"/>
      <c r="P144" s="14"/>
    </row>
    <row r="145" spans="1:16" x14ac:dyDescent="0.25">
      <c r="A145" s="16"/>
      <c r="G145" s="14"/>
      <c r="H145" s="14"/>
      <c r="O145" s="14"/>
      <c r="P145" s="14"/>
    </row>
    <row r="146" spans="1:16" x14ac:dyDescent="0.25">
      <c r="A146" s="16"/>
      <c r="G146" s="14"/>
      <c r="H146" s="14"/>
      <c r="O146" s="14"/>
      <c r="P146" s="14"/>
    </row>
    <row r="147" spans="1:16" x14ac:dyDescent="0.25">
      <c r="A147" s="16"/>
      <c r="G147" s="14"/>
      <c r="H147" s="14"/>
      <c r="O147" s="14"/>
      <c r="P147" s="14"/>
    </row>
    <row r="148" spans="1:16" x14ac:dyDescent="0.25">
      <c r="A148" s="16"/>
      <c r="G148" s="14"/>
      <c r="H148" s="14"/>
      <c r="O148" s="14"/>
      <c r="P148" s="14"/>
    </row>
    <row r="149" spans="1:16" x14ac:dyDescent="0.25">
      <c r="A149" s="16"/>
      <c r="G149" s="14"/>
      <c r="H149" s="14"/>
      <c r="O149" s="14"/>
      <c r="P149" s="14"/>
    </row>
    <row r="150" spans="1:16" x14ac:dyDescent="0.25">
      <c r="A150" s="16"/>
      <c r="G150" s="14"/>
      <c r="H150" s="14"/>
      <c r="O150" s="14"/>
      <c r="P150" s="14"/>
    </row>
    <row r="151" spans="1:16" x14ac:dyDescent="0.25">
      <c r="A151" s="16"/>
      <c r="G151" s="14"/>
      <c r="H151" s="14"/>
      <c r="O151" s="14"/>
      <c r="P151" s="14"/>
    </row>
    <row r="152" spans="1:16" x14ac:dyDescent="0.25">
      <c r="A152" s="16"/>
      <c r="G152" s="14"/>
      <c r="H152" s="14"/>
      <c r="O152" s="14"/>
      <c r="P152" s="14"/>
    </row>
    <row r="153" spans="1:16" x14ac:dyDescent="0.25">
      <c r="A153" s="16"/>
      <c r="G153" s="14"/>
      <c r="H153" s="14"/>
      <c r="O153" s="14"/>
      <c r="P153" s="14"/>
    </row>
    <row r="154" spans="1:16" x14ac:dyDescent="0.25">
      <c r="A154" s="16"/>
      <c r="G154" s="14"/>
      <c r="H154" s="14"/>
      <c r="O154" s="14"/>
      <c r="P154" s="14"/>
    </row>
    <row r="155" spans="1:16" x14ac:dyDescent="0.25">
      <c r="A155" s="16"/>
      <c r="G155" s="14"/>
      <c r="H155" s="14"/>
      <c r="O155" s="14"/>
      <c r="P155" s="14"/>
    </row>
    <row r="156" spans="1:16" x14ac:dyDescent="0.25">
      <c r="A156" s="16"/>
      <c r="G156" s="14"/>
      <c r="H156" s="14"/>
      <c r="O156" s="14"/>
      <c r="P156" s="14"/>
    </row>
    <row r="157" spans="1:16" x14ac:dyDescent="0.25">
      <c r="A157" s="16"/>
      <c r="G157" s="14"/>
      <c r="H157" s="14"/>
      <c r="O157" s="14"/>
      <c r="P157" s="14"/>
    </row>
    <row r="158" spans="1:16" x14ac:dyDescent="0.25">
      <c r="A158" s="16"/>
      <c r="G158" s="14"/>
      <c r="H158" s="14"/>
      <c r="O158" s="14"/>
      <c r="P158" s="14"/>
    </row>
    <row r="159" spans="1:16" x14ac:dyDescent="0.25">
      <c r="A159" s="16"/>
      <c r="G159" s="14"/>
      <c r="H159" s="14"/>
      <c r="O159" s="14"/>
      <c r="P159" s="14"/>
    </row>
    <row r="160" spans="1:16" x14ac:dyDescent="0.25">
      <c r="A160" s="16"/>
      <c r="G160" s="14"/>
      <c r="H160" s="14"/>
      <c r="O160" s="14"/>
      <c r="P160" s="14"/>
    </row>
    <row r="161" spans="1:16" x14ac:dyDescent="0.25">
      <c r="A161" s="16"/>
      <c r="G161" s="14"/>
      <c r="H161" s="14"/>
      <c r="O161" s="14"/>
      <c r="P161" s="14"/>
    </row>
    <row r="162" spans="1:16" x14ac:dyDescent="0.25">
      <c r="A162" s="16"/>
      <c r="G162" s="14"/>
      <c r="H162" s="14"/>
      <c r="O162" s="14"/>
      <c r="P162" s="14"/>
    </row>
    <row r="163" spans="1:16" x14ac:dyDescent="0.25">
      <c r="A163" s="16"/>
      <c r="G163" s="14"/>
      <c r="H163" s="14"/>
      <c r="O163" s="14"/>
      <c r="P163" s="14"/>
    </row>
    <row r="164" spans="1:16" x14ac:dyDescent="0.25">
      <c r="A164" s="16"/>
      <c r="G164" s="14"/>
      <c r="H164" s="14"/>
      <c r="O164" s="14"/>
      <c r="P164" s="14"/>
    </row>
    <row r="165" spans="1:16" x14ac:dyDescent="0.25">
      <c r="A165" s="16"/>
      <c r="G165" s="14"/>
      <c r="H165" s="14"/>
      <c r="O165" s="14"/>
      <c r="P165" s="14"/>
    </row>
    <row r="166" spans="1:16" x14ac:dyDescent="0.25">
      <c r="A166" s="16"/>
      <c r="G166" s="14"/>
      <c r="H166" s="14"/>
      <c r="O166" s="14"/>
      <c r="P166" s="14"/>
    </row>
    <row r="167" spans="1:16" x14ac:dyDescent="0.25">
      <c r="A167" s="16"/>
      <c r="G167" s="14"/>
      <c r="H167" s="14"/>
      <c r="O167" s="14"/>
      <c r="P167" s="14"/>
    </row>
    <row r="168" spans="1:16" x14ac:dyDescent="0.25">
      <c r="A168" s="16"/>
      <c r="G168" s="14"/>
      <c r="H168" s="14"/>
      <c r="O168" s="14"/>
      <c r="P168" s="14"/>
    </row>
    <row r="169" spans="1:16" x14ac:dyDescent="0.25">
      <c r="A169" s="16"/>
      <c r="G169" s="14"/>
      <c r="H169" s="14"/>
      <c r="O169" s="14"/>
      <c r="P169" s="14"/>
    </row>
    <row r="170" spans="1:16" x14ac:dyDescent="0.25">
      <c r="A170" s="16"/>
      <c r="G170" s="14"/>
      <c r="H170" s="14"/>
      <c r="O170" s="14"/>
      <c r="P170" s="14"/>
    </row>
    <row r="171" spans="1:16" x14ac:dyDescent="0.25">
      <c r="A171" s="16"/>
      <c r="G171" s="14"/>
      <c r="H171" s="14"/>
      <c r="O171" s="14"/>
      <c r="P171" s="14"/>
    </row>
    <row r="172" spans="1:16" x14ac:dyDescent="0.25">
      <c r="A172" s="16"/>
      <c r="G172" s="14"/>
      <c r="H172" s="14"/>
      <c r="O172" s="14"/>
      <c r="P172" s="14"/>
    </row>
    <row r="173" spans="1:16" x14ac:dyDescent="0.25">
      <c r="A173" s="16"/>
      <c r="G173" s="14"/>
      <c r="H173" s="14"/>
      <c r="O173" s="14"/>
      <c r="P173" s="14"/>
    </row>
    <row r="174" spans="1:16" x14ac:dyDescent="0.25">
      <c r="A174" s="16"/>
      <c r="G174" s="14"/>
      <c r="H174" s="14"/>
      <c r="O174" s="14"/>
      <c r="P174" s="14"/>
    </row>
    <row r="175" spans="1:16" x14ac:dyDescent="0.25">
      <c r="A175" s="16"/>
      <c r="G175" s="14"/>
      <c r="H175" s="14"/>
      <c r="O175" s="14"/>
      <c r="P175" s="14"/>
    </row>
    <row r="176" spans="1:16" x14ac:dyDescent="0.25">
      <c r="A176" s="16"/>
      <c r="G176" s="14"/>
      <c r="H176" s="14"/>
      <c r="O176" s="14"/>
      <c r="P176" s="14"/>
    </row>
    <row r="177" spans="1:16" x14ac:dyDescent="0.25">
      <c r="A177" s="16"/>
      <c r="G177" s="14"/>
      <c r="H177" s="14"/>
      <c r="O177" s="14"/>
      <c r="P177" s="14"/>
    </row>
    <row r="178" spans="1:16" x14ac:dyDescent="0.25">
      <c r="A178" s="16"/>
      <c r="G178" s="14"/>
      <c r="H178" s="14"/>
      <c r="O178" s="14"/>
      <c r="P178" s="14"/>
    </row>
    <row r="179" spans="1:16" x14ac:dyDescent="0.25">
      <c r="A179" s="16"/>
      <c r="G179" s="14"/>
      <c r="H179" s="14"/>
      <c r="O179" s="14"/>
      <c r="P179" s="14"/>
    </row>
    <row r="180" spans="1:16" x14ac:dyDescent="0.25">
      <c r="A180" s="16"/>
      <c r="G180" s="14"/>
      <c r="H180" s="14"/>
      <c r="O180" s="14"/>
      <c r="P180" s="14"/>
    </row>
    <row r="181" spans="1:16" x14ac:dyDescent="0.25">
      <c r="A181" s="16"/>
      <c r="G181" s="14"/>
      <c r="H181" s="14"/>
      <c r="O181" s="14"/>
      <c r="P181" s="14"/>
    </row>
    <row r="182" spans="1:16" x14ac:dyDescent="0.25">
      <c r="A182" s="16"/>
      <c r="G182" s="14"/>
      <c r="H182" s="14"/>
      <c r="O182" s="14"/>
      <c r="P182" s="14"/>
    </row>
    <row r="183" spans="1:16" x14ac:dyDescent="0.25">
      <c r="A183" s="16"/>
      <c r="G183" s="14"/>
      <c r="H183" s="14"/>
      <c r="O183" s="14"/>
      <c r="P183" s="14"/>
    </row>
    <row r="184" spans="1:16" x14ac:dyDescent="0.25">
      <c r="A184" s="16"/>
      <c r="G184" s="14"/>
      <c r="H184" s="14"/>
      <c r="O184" s="14"/>
      <c r="P184" s="14"/>
    </row>
    <row r="185" spans="1:16" x14ac:dyDescent="0.25">
      <c r="A185" s="16"/>
      <c r="G185" s="14"/>
      <c r="H185" s="14"/>
      <c r="O185" s="14"/>
      <c r="P185" s="14"/>
    </row>
    <row r="186" spans="1:16" x14ac:dyDescent="0.25">
      <c r="A186" s="16"/>
      <c r="G186" s="14"/>
      <c r="H186" s="14"/>
      <c r="O186" s="14"/>
      <c r="P186" s="14"/>
    </row>
    <row r="187" spans="1:16" x14ac:dyDescent="0.25">
      <c r="A187" s="16"/>
      <c r="G187" s="14"/>
      <c r="H187" s="14"/>
      <c r="O187" s="14"/>
      <c r="P187" s="14"/>
    </row>
    <row r="188" spans="1:16" x14ac:dyDescent="0.25">
      <c r="A188" s="16"/>
      <c r="G188" s="14"/>
      <c r="H188" s="14"/>
      <c r="O188" s="14"/>
      <c r="P188" s="14"/>
    </row>
    <row r="189" spans="1:16" x14ac:dyDescent="0.25">
      <c r="A189" s="16"/>
      <c r="G189" s="14"/>
      <c r="H189" s="14"/>
      <c r="O189" s="14"/>
      <c r="P189" s="14"/>
    </row>
    <row r="190" spans="1:16" x14ac:dyDescent="0.25">
      <c r="A190" s="16"/>
      <c r="G190" s="14"/>
      <c r="H190" s="14"/>
      <c r="O190" s="14"/>
      <c r="P190" s="14"/>
    </row>
    <row r="191" spans="1:16" x14ac:dyDescent="0.25">
      <c r="A191" s="16"/>
      <c r="G191" s="14"/>
      <c r="H191" s="14"/>
      <c r="O191" s="14"/>
      <c r="P191" s="14"/>
    </row>
    <row r="192" spans="1:16" x14ac:dyDescent="0.25">
      <c r="A192" s="16"/>
      <c r="G192" s="14"/>
      <c r="H192" s="14"/>
      <c r="O192" s="14"/>
      <c r="P192" s="14"/>
    </row>
    <row r="193" spans="1:22" x14ac:dyDescent="0.25">
      <c r="A193" s="16"/>
      <c r="G193" s="14"/>
      <c r="H193" s="14"/>
      <c r="O193" s="14"/>
      <c r="P193" s="14"/>
    </row>
    <row r="194" spans="1:22" x14ac:dyDescent="0.25">
      <c r="A194" s="16"/>
      <c r="G194" s="14"/>
      <c r="H194" s="14"/>
      <c r="O194" s="14"/>
      <c r="P194" s="14"/>
    </row>
    <row r="195" spans="1:22" x14ac:dyDescent="0.25">
      <c r="A195" s="16"/>
      <c r="G195" s="14"/>
      <c r="H195" s="14"/>
      <c r="O195" s="14"/>
      <c r="P195" s="14"/>
    </row>
    <row r="196" spans="1:22" x14ac:dyDescent="0.25">
      <c r="A196" s="16"/>
      <c r="G196" s="14"/>
      <c r="H196" s="14"/>
      <c r="O196" s="14"/>
      <c r="P196" s="14"/>
    </row>
    <row r="197" spans="1:22" x14ac:dyDescent="0.25">
      <c r="A197" s="16"/>
      <c r="G197" s="14"/>
      <c r="H197" s="14"/>
      <c r="O197" s="14"/>
      <c r="P197" s="14"/>
    </row>
    <row r="198" spans="1:22" x14ac:dyDescent="0.25">
      <c r="A198" s="16"/>
      <c r="G198" s="14"/>
      <c r="H198" s="14"/>
      <c r="O198" s="14"/>
      <c r="P198" s="14"/>
    </row>
    <row r="199" spans="1:22" x14ac:dyDescent="0.25">
      <c r="G199" s="14"/>
      <c r="H199" s="14"/>
      <c r="O199" s="14"/>
      <c r="P199" s="14"/>
    </row>
    <row r="200" spans="1:22" x14ac:dyDescent="0.25">
      <c r="G200" s="14"/>
      <c r="H200" s="14"/>
      <c r="O200" s="14"/>
      <c r="P200" s="14"/>
    </row>
    <row r="201" spans="1:22" x14ac:dyDescent="0.25">
      <c r="G201" s="14"/>
      <c r="H201" s="14"/>
      <c r="O201" s="14"/>
      <c r="P201" s="14"/>
    </row>
    <row r="202" spans="1:22" x14ac:dyDescent="0.25">
      <c r="G202" s="14"/>
      <c r="H202" s="14"/>
      <c r="O202" s="14"/>
      <c r="P202" s="14"/>
    </row>
    <row r="203" spans="1:22" x14ac:dyDescent="0.25">
      <c r="A203" s="19">
        <f>COUNTA(A7:A202)</f>
        <v>0</v>
      </c>
      <c r="B203" s="19">
        <f t="shared" ref="B203:V203" si="0">COUNTA(B7:B202)</f>
        <v>0</v>
      </c>
      <c r="C203" s="19"/>
      <c r="D203" s="19"/>
      <c r="E203" s="19">
        <f t="shared" si="0"/>
        <v>0</v>
      </c>
      <c r="F203" s="19">
        <f>COUNTA(F7:F202)</f>
        <v>0</v>
      </c>
      <c r="G203" s="19">
        <f t="shared" si="0"/>
        <v>0</v>
      </c>
      <c r="H203" s="19">
        <f t="shared" si="0"/>
        <v>0</v>
      </c>
      <c r="I203" s="19">
        <f>COUNTA(I8:I202)</f>
        <v>0</v>
      </c>
      <c r="J203" s="19">
        <f t="shared" si="0"/>
        <v>0</v>
      </c>
      <c r="K203" s="19"/>
      <c r="L203" s="19">
        <f t="shared" si="0"/>
        <v>0</v>
      </c>
      <c r="M203" s="19">
        <f t="shared" si="0"/>
        <v>0</v>
      </c>
      <c r="N203" s="19"/>
      <c r="O203" s="19">
        <f t="shared" si="0"/>
        <v>0</v>
      </c>
      <c r="P203" s="19"/>
      <c r="Q203" s="19">
        <f t="shared" ref="Q203" si="1">COUNTA(Q7:Q202)</f>
        <v>0</v>
      </c>
      <c r="R203" s="19">
        <f t="shared" si="0"/>
        <v>0</v>
      </c>
      <c r="S203" s="19">
        <f t="shared" si="0"/>
        <v>0</v>
      </c>
      <c r="T203" s="19"/>
      <c r="U203" s="19">
        <f t="shared" si="0"/>
        <v>0</v>
      </c>
      <c r="V203" s="19">
        <f t="shared" si="0"/>
        <v>0</v>
      </c>
    </row>
    <row r="204" spans="1:22" x14ac:dyDescent="0.25">
      <c r="L204" s="14"/>
    </row>
    <row r="205" spans="1:22" x14ac:dyDescent="0.25">
      <c r="L205" s="14"/>
    </row>
    <row r="206" spans="1:22" x14ac:dyDescent="0.25">
      <c r="L206" s="14"/>
    </row>
    <row r="207" spans="1:22" x14ac:dyDescent="0.25">
      <c r="L207" s="14"/>
    </row>
    <row r="208" spans="1:22" x14ac:dyDescent="0.25">
      <c r="L208" s="14"/>
    </row>
    <row r="209" spans="12:12" x14ac:dyDescent="0.25">
      <c r="L209" s="14"/>
    </row>
    <row r="210" spans="12:12" x14ac:dyDescent="0.25">
      <c r="L210" s="14"/>
    </row>
    <row r="211" spans="12:12" x14ac:dyDescent="0.25">
      <c r="L211" s="14"/>
    </row>
    <row r="212" spans="12:12" x14ac:dyDescent="0.25">
      <c r="L212" s="14"/>
    </row>
    <row r="213" spans="12:12" x14ac:dyDescent="0.25">
      <c r="L213" s="14"/>
    </row>
    <row r="214" spans="12:12" x14ac:dyDescent="0.25">
      <c r="L214" s="14"/>
    </row>
    <row r="215" spans="12:12" x14ac:dyDescent="0.25">
      <c r="L215" s="14"/>
    </row>
    <row r="216" spans="12:12" x14ac:dyDescent="0.25">
      <c r="L216" s="14"/>
    </row>
    <row r="217" spans="12:12" x14ac:dyDescent="0.25">
      <c r="L217" s="14"/>
    </row>
    <row r="218" spans="12:12" x14ac:dyDescent="0.25">
      <c r="L218" s="14"/>
    </row>
    <row r="219" spans="12:12" x14ac:dyDescent="0.25">
      <c r="L219" s="14"/>
    </row>
    <row r="220" spans="12:12" x14ac:dyDescent="0.25">
      <c r="L220" s="14"/>
    </row>
    <row r="221" spans="12:12" x14ac:dyDescent="0.25">
      <c r="L221" s="14"/>
    </row>
    <row r="222" spans="12:12" x14ac:dyDescent="0.25">
      <c r="L222" s="14"/>
    </row>
    <row r="223" spans="12:12" x14ac:dyDescent="0.25">
      <c r="L223" s="14"/>
    </row>
    <row r="224" spans="12:12" x14ac:dyDescent="0.25">
      <c r="L224" s="14"/>
    </row>
    <row r="225" spans="12:12" x14ac:dyDescent="0.25">
      <c r="L225" s="14"/>
    </row>
    <row r="226" spans="12:12" x14ac:dyDescent="0.25">
      <c r="L226" s="14"/>
    </row>
    <row r="227" spans="12:12" x14ac:dyDescent="0.25">
      <c r="L227" s="14"/>
    </row>
    <row r="228" spans="12:12" x14ac:dyDescent="0.25">
      <c r="L228" s="14"/>
    </row>
    <row r="229" spans="12:12" x14ac:dyDescent="0.25">
      <c r="L229" s="14"/>
    </row>
    <row r="230" spans="12:12" x14ac:dyDescent="0.25">
      <c r="L230" s="14"/>
    </row>
    <row r="231" spans="12:12" x14ac:dyDescent="0.25">
      <c r="L231" s="14"/>
    </row>
    <row r="232" spans="12:12" x14ac:dyDescent="0.25">
      <c r="L232" s="14"/>
    </row>
    <row r="233" spans="12:12" x14ac:dyDescent="0.25">
      <c r="L233" s="14"/>
    </row>
    <row r="234" spans="12:12" x14ac:dyDescent="0.25">
      <c r="L234" s="14"/>
    </row>
    <row r="235" spans="12:12" x14ac:dyDescent="0.25">
      <c r="L235" s="14"/>
    </row>
    <row r="236" spans="12:12" x14ac:dyDescent="0.25">
      <c r="L236" s="14"/>
    </row>
    <row r="237" spans="12:12" x14ac:dyDescent="0.25">
      <c r="L237" s="14"/>
    </row>
    <row r="238" spans="12:12" x14ac:dyDescent="0.25">
      <c r="L238" s="14"/>
    </row>
    <row r="239" spans="12:12" x14ac:dyDescent="0.25">
      <c r="L239" s="14"/>
    </row>
    <row r="240" spans="12:12" x14ac:dyDescent="0.25">
      <c r="L240" s="14"/>
    </row>
    <row r="241" spans="12:12" x14ac:dyDescent="0.25">
      <c r="L241" s="14"/>
    </row>
    <row r="242" spans="12:12" x14ac:dyDescent="0.25">
      <c r="L242" s="14"/>
    </row>
    <row r="243" spans="12:12" x14ac:dyDescent="0.25">
      <c r="L243" s="14"/>
    </row>
    <row r="244" spans="12:12" x14ac:dyDescent="0.25">
      <c r="L244" s="14"/>
    </row>
    <row r="245" spans="12:12" x14ac:dyDescent="0.25">
      <c r="L245" s="14"/>
    </row>
    <row r="246" spans="12:12" x14ac:dyDescent="0.25">
      <c r="L246" s="14"/>
    </row>
    <row r="247" spans="12:12" x14ac:dyDescent="0.25">
      <c r="L247" s="14"/>
    </row>
    <row r="248" spans="12:12" x14ac:dyDescent="0.25">
      <c r="L248" s="14"/>
    </row>
    <row r="249" spans="12:12" x14ac:dyDescent="0.25">
      <c r="L249" s="14"/>
    </row>
    <row r="250" spans="12:12" x14ac:dyDescent="0.25">
      <c r="L250" s="14"/>
    </row>
    <row r="251" spans="12:12" x14ac:dyDescent="0.25">
      <c r="L251" s="14"/>
    </row>
    <row r="252" spans="12:12" x14ac:dyDescent="0.25">
      <c r="L252" s="14"/>
    </row>
    <row r="253" spans="12:12" x14ac:dyDescent="0.25">
      <c r="L253" s="14"/>
    </row>
    <row r="254" spans="12:12" x14ac:dyDescent="0.25">
      <c r="L254" s="14"/>
    </row>
    <row r="255" spans="12:12" x14ac:dyDescent="0.25">
      <c r="L255" s="14"/>
    </row>
    <row r="256" spans="12:12" x14ac:dyDescent="0.25">
      <c r="L256" s="14"/>
    </row>
    <row r="257" spans="12:12" x14ac:dyDescent="0.25">
      <c r="L257" s="14"/>
    </row>
    <row r="258" spans="12:12" x14ac:dyDescent="0.25">
      <c r="L258" s="14"/>
    </row>
    <row r="259" spans="12:12" x14ac:dyDescent="0.25">
      <c r="L259" s="14"/>
    </row>
    <row r="260" spans="12:12" x14ac:dyDescent="0.25">
      <c r="L260" s="14"/>
    </row>
    <row r="261" spans="12:12" x14ac:dyDescent="0.25">
      <c r="L261" s="14"/>
    </row>
    <row r="262" spans="12:12" x14ac:dyDescent="0.25">
      <c r="L262" s="14"/>
    </row>
    <row r="263" spans="12:12" x14ac:dyDescent="0.25">
      <c r="L263" s="14"/>
    </row>
    <row r="264" spans="12:12" x14ac:dyDescent="0.25">
      <c r="L264" s="14"/>
    </row>
    <row r="265" spans="12:12" x14ac:dyDescent="0.25">
      <c r="L265" s="14"/>
    </row>
    <row r="266" spans="12:12" x14ac:dyDescent="0.25">
      <c r="L266" s="14"/>
    </row>
    <row r="267" spans="12:12" x14ac:dyDescent="0.25">
      <c r="L267" s="14"/>
    </row>
    <row r="268" spans="12:12" x14ac:dyDescent="0.25">
      <c r="L268" s="14"/>
    </row>
    <row r="269" spans="12:12" x14ac:dyDescent="0.25">
      <c r="L269" s="14"/>
    </row>
    <row r="270" spans="12:12" x14ac:dyDescent="0.25">
      <c r="L270" s="14"/>
    </row>
    <row r="271" spans="12:12" x14ac:dyDescent="0.25">
      <c r="L271" s="14"/>
    </row>
    <row r="272" spans="12:12" x14ac:dyDescent="0.25">
      <c r="L272" s="14"/>
    </row>
    <row r="273" spans="12:12" x14ac:dyDescent="0.25">
      <c r="L273" s="14"/>
    </row>
    <row r="274" spans="12:12" x14ac:dyDescent="0.25">
      <c r="L274" s="14"/>
    </row>
    <row r="275" spans="12:12" x14ac:dyDescent="0.25">
      <c r="L275" s="14"/>
    </row>
    <row r="276" spans="12:12" x14ac:dyDescent="0.25">
      <c r="L276" s="14"/>
    </row>
    <row r="277" spans="12:12" x14ac:dyDescent="0.25">
      <c r="L277" s="14"/>
    </row>
    <row r="278" spans="12:12" x14ac:dyDescent="0.25">
      <c r="L278" s="14"/>
    </row>
    <row r="279" spans="12:12" x14ac:dyDescent="0.25">
      <c r="L279" s="14"/>
    </row>
    <row r="280" spans="12:12" x14ac:dyDescent="0.25">
      <c r="L280" s="14"/>
    </row>
    <row r="281" spans="12:12" x14ac:dyDescent="0.25">
      <c r="L281" s="14"/>
    </row>
    <row r="282" spans="12:12" x14ac:dyDescent="0.25">
      <c r="L282" s="14"/>
    </row>
    <row r="283" spans="12:12" x14ac:dyDescent="0.25">
      <c r="L283" s="14"/>
    </row>
    <row r="284" spans="12:12" x14ac:dyDescent="0.25">
      <c r="L284" s="14"/>
    </row>
    <row r="285" spans="12:12" x14ac:dyDescent="0.25">
      <c r="L285" s="14"/>
    </row>
    <row r="286" spans="12:12" x14ac:dyDescent="0.25">
      <c r="L286" s="14"/>
    </row>
    <row r="287" spans="12:12" x14ac:dyDescent="0.25">
      <c r="L287" s="14"/>
    </row>
    <row r="288" spans="12:12" x14ac:dyDescent="0.25">
      <c r="L288" s="14"/>
    </row>
    <row r="289" spans="12:12" x14ac:dyDescent="0.25">
      <c r="L289" s="14"/>
    </row>
    <row r="290" spans="12:12" x14ac:dyDescent="0.25">
      <c r="L290" s="14"/>
    </row>
    <row r="291" spans="12:12" x14ac:dyDescent="0.25">
      <c r="L291" s="14"/>
    </row>
    <row r="292" spans="12:12" x14ac:dyDescent="0.25">
      <c r="L292" s="14"/>
    </row>
    <row r="293" spans="12:12" x14ac:dyDescent="0.25">
      <c r="L293" s="14"/>
    </row>
    <row r="294" spans="12:12" x14ac:dyDescent="0.25">
      <c r="L294" s="14"/>
    </row>
    <row r="295" spans="12:12" x14ac:dyDescent="0.25">
      <c r="L295" s="14"/>
    </row>
    <row r="296" spans="12:12" x14ac:dyDescent="0.25">
      <c r="L296" s="14"/>
    </row>
    <row r="297" spans="12:12" x14ac:dyDescent="0.25">
      <c r="L297" s="14"/>
    </row>
    <row r="298" spans="12:12" x14ac:dyDescent="0.25">
      <c r="L298" s="14"/>
    </row>
    <row r="299" spans="12:12" x14ac:dyDescent="0.25">
      <c r="L299" s="14"/>
    </row>
    <row r="300" spans="12:12" x14ac:dyDescent="0.25">
      <c r="L300" s="14"/>
    </row>
    <row r="301" spans="12:12" x14ac:dyDescent="0.25">
      <c r="L301" s="14"/>
    </row>
    <row r="302" spans="12:12" x14ac:dyDescent="0.25">
      <c r="L302" s="14"/>
    </row>
    <row r="303" spans="12:12" x14ac:dyDescent="0.25">
      <c r="L303" s="14"/>
    </row>
    <row r="304" spans="12:12" x14ac:dyDescent="0.25">
      <c r="L304" s="14"/>
    </row>
    <row r="305" spans="12:12" x14ac:dyDescent="0.25">
      <c r="L305" s="14"/>
    </row>
    <row r="306" spans="12:12" x14ac:dyDescent="0.25">
      <c r="L306" s="14"/>
    </row>
    <row r="307" spans="12:12" x14ac:dyDescent="0.25">
      <c r="L307" s="14"/>
    </row>
    <row r="308" spans="12:12" x14ac:dyDescent="0.25">
      <c r="L308" s="14"/>
    </row>
    <row r="309" spans="12:12" x14ac:dyDescent="0.25">
      <c r="L309" s="14"/>
    </row>
    <row r="310" spans="12:12" x14ac:dyDescent="0.25">
      <c r="L310" s="14"/>
    </row>
    <row r="311" spans="12:12" x14ac:dyDescent="0.25">
      <c r="L311" s="14"/>
    </row>
    <row r="312" spans="12:12" x14ac:dyDescent="0.25">
      <c r="L312" s="14"/>
    </row>
    <row r="313" spans="12:12" x14ac:dyDescent="0.25">
      <c r="L313" s="14"/>
    </row>
    <row r="314" spans="12:12" x14ac:dyDescent="0.25">
      <c r="L314" s="14"/>
    </row>
    <row r="315" spans="12:12" x14ac:dyDescent="0.25">
      <c r="L315" s="14"/>
    </row>
    <row r="316" spans="12:12" x14ac:dyDescent="0.25">
      <c r="L316" s="14"/>
    </row>
    <row r="317" spans="12:12" x14ac:dyDescent="0.25">
      <c r="L317" s="14"/>
    </row>
    <row r="318" spans="12:12" x14ac:dyDescent="0.25">
      <c r="L318" s="14"/>
    </row>
    <row r="319" spans="12:12" x14ac:dyDescent="0.25">
      <c r="L319" s="14"/>
    </row>
    <row r="320" spans="12:12" x14ac:dyDescent="0.25">
      <c r="L320" s="14"/>
    </row>
    <row r="321" spans="12:12" x14ac:dyDescent="0.25">
      <c r="L321" s="14"/>
    </row>
    <row r="322" spans="12:12" x14ac:dyDescent="0.25">
      <c r="L322" s="14"/>
    </row>
    <row r="323" spans="12:12" x14ac:dyDescent="0.25">
      <c r="L323" s="14"/>
    </row>
    <row r="324" spans="12:12" x14ac:dyDescent="0.25">
      <c r="L324" s="14"/>
    </row>
    <row r="325" spans="12:12" x14ac:dyDescent="0.25">
      <c r="L325" s="14"/>
    </row>
    <row r="326" spans="12:12" x14ac:dyDescent="0.25">
      <c r="L326" s="14"/>
    </row>
    <row r="327" spans="12:12" x14ac:dyDescent="0.25">
      <c r="L327" s="14"/>
    </row>
    <row r="328" spans="12:12" x14ac:dyDescent="0.25">
      <c r="L328" s="14"/>
    </row>
    <row r="329" spans="12:12" x14ac:dyDescent="0.25">
      <c r="L329" s="14"/>
    </row>
    <row r="330" spans="12:12" x14ac:dyDescent="0.25">
      <c r="L330" s="14"/>
    </row>
    <row r="331" spans="12:12" x14ac:dyDescent="0.25">
      <c r="L331" s="14"/>
    </row>
    <row r="332" spans="12:12" x14ac:dyDescent="0.25">
      <c r="L332" s="14"/>
    </row>
    <row r="333" spans="12:12" x14ac:dyDescent="0.25">
      <c r="L333" s="14"/>
    </row>
    <row r="334" spans="12:12" x14ac:dyDescent="0.25">
      <c r="L334" s="14"/>
    </row>
    <row r="335" spans="12:12" x14ac:dyDescent="0.25">
      <c r="L335" s="14"/>
    </row>
    <row r="336" spans="12:12" x14ac:dyDescent="0.25">
      <c r="L336" s="14"/>
    </row>
    <row r="337" spans="12:12" x14ac:dyDescent="0.25">
      <c r="L337" s="14"/>
    </row>
    <row r="338" spans="12:12" x14ac:dyDescent="0.25">
      <c r="L338" s="14"/>
    </row>
    <row r="339" spans="12:12" x14ac:dyDescent="0.25">
      <c r="L339" s="14"/>
    </row>
    <row r="340" spans="12:12" x14ac:dyDescent="0.25">
      <c r="L340" s="14"/>
    </row>
    <row r="341" spans="12:12" x14ac:dyDescent="0.25">
      <c r="L341" s="14"/>
    </row>
    <row r="342" spans="12:12" x14ac:dyDescent="0.25">
      <c r="L342" s="14"/>
    </row>
    <row r="343" spans="12:12" x14ac:dyDescent="0.25">
      <c r="L343" s="14"/>
    </row>
    <row r="344" spans="12:12" x14ac:dyDescent="0.25">
      <c r="L344" s="14"/>
    </row>
    <row r="345" spans="12:12" x14ac:dyDescent="0.25">
      <c r="L345" s="14"/>
    </row>
    <row r="346" spans="12:12" x14ac:dyDescent="0.25">
      <c r="L346" s="14"/>
    </row>
    <row r="347" spans="12:12" x14ac:dyDescent="0.25">
      <c r="L347" s="14"/>
    </row>
    <row r="348" spans="12:12" x14ac:dyDescent="0.25">
      <c r="L348" s="14"/>
    </row>
    <row r="349" spans="12:12" x14ac:dyDescent="0.25">
      <c r="L349" s="14"/>
    </row>
    <row r="350" spans="12:12" x14ac:dyDescent="0.25">
      <c r="L350" s="14"/>
    </row>
    <row r="351" spans="12:12" x14ac:dyDescent="0.25">
      <c r="L351" s="14"/>
    </row>
    <row r="352" spans="12:12" x14ac:dyDescent="0.25">
      <c r="L352" s="14"/>
    </row>
    <row r="353" spans="12:12" x14ac:dyDescent="0.25">
      <c r="L353" s="14"/>
    </row>
    <row r="354" spans="12:12" x14ac:dyDescent="0.25">
      <c r="L354" s="14"/>
    </row>
    <row r="355" spans="12:12" x14ac:dyDescent="0.25">
      <c r="L355" s="14"/>
    </row>
    <row r="356" spans="12:12" x14ac:dyDescent="0.25">
      <c r="L356" s="14"/>
    </row>
    <row r="357" spans="12:12" x14ac:dyDescent="0.25">
      <c r="L357" s="14"/>
    </row>
    <row r="358" spans="12:12" x14ac:dyDescent="0.25">
      <c r="L358" s="14"/>
    </row>
    <row r="359" spans="12:12" x14ac:dyDescent="0.25">
      <c r="L359" s="14"/>
    </row>
    <row r="360" spans="12:12" x14ac:dyDescent="0.25">
      <c r="L360" s="14"/>
    </row>
    <row r="361" spans="12:12" x14ac:dyDescent="0.25">
      <c r="L361" s="14"/>
    </row>
    <row r="362" spans="12:12" x14ac:dyDescent="0.25">
      <c r="L362" s="14"/>
    </row>
    <row r="363" spans="12:12" x14ac:dyDescent="0.25">
      <c r="L363" s="14"/>
    </row>
    <row r="364" spans="12:12" x14ac:dyDescent="0.25">
      <c r="L364" s="14"/>
    </row>
    <row r="365" spans="12:12" x14ac:dyDescent="0.25">
      <c r="L365" s="14"/>
    </row>
    <row r="366" spans="12:12" x14ac:dyDescent="0.25">
      <c r="L366" s="14"/>
    </row>
    <row r="367" spans="12:12" x14ac:dyDescent="0.25">
      <c r="L367" s="14"/>
    </row>
    <row r="368" spans="12:12" x14ac:dyDescent="0.25">
      <c r="L368" s="14"/>
    </row>
    <row r="369" spans="12:12" x14ac:dyDescent="0.25">
      <c r="L369" s="14"/>
    </row>
    <row r="370" spans="12:12" x14ac:dyDescent="0.25">
      <c r="L370" s="14"/>
    </row>
    <row r="371" spans="12:12" x14ac:dyDescent="0.25">
      <c r="L371" s="14"/>
    </row>
    <row r="372" spans="12:12" x14ac:dyDescent="0.25">
      <c r="L372" s="14"/>
    </row>
    <row r="373" spans="12:12" x14ac:dyDescent="0.25">
      <c r="L373" s="14"/>
    </row>
    <row r="374" spans="12:12" x14ac:dyDescent="0.25">
      <c r="L374" s="14"/>
    </row>
    <row r="375" spans="12:12" x14ac:dyDescent="0.25">
      <c r="L375" s="14"/>
    </row>
    <row r="376" spans="12:12" x14ac:dyDescent="0.25">
      <c r="L376" s="14"/>
    </row>
    <row r="377" spans="12:12" x14ac:dyDescent="0.25">
      <c r="L377" s="14"/>
    </row>
    <row r="378" spans="12:12" x14ac:dyDescent="0.25">
      <c r="L378" s="14"/>
    </row>
    <row r="379" spans="12:12" x14ac:dyDescent="0.25">
      <c r="L379" s="14"/>
    </row>
    <row r="380" spans="12:12" x14ac:dyDescent="0.25">
      <c r="L380" s="14"/>
    </row>
    <row r="381" spans="12:12" x14ac:dyDescent="0.25">
      <c r="L381" s="14"/>
    </row>
    <row r="382" spans="12:12" x14ac:dyDescent="0.25">
      <c r="L382" s="14"/>
    </row>
    <row r="383" spans="12:12" x14ac:dyDescent="0.25">
      <c r="L383" s="14"/>
    </row>
    <row r="384" spans="12:12" x14ac:dyDescent="0.25">
      <c r="L384" s="14"/>
    </row>
    <row r="385" spans="12:12" x14ac:dyDescent="0.25">
      <c r="L385" s="14"/>
    </row>
    <row r="386" spans="12:12" x14ac:dyDescent="0.25">
      <c r="L386" s="14"/>
    </row>
    <row r="387" spans="12:12" x14ac:dyDescent="0.25">
      <c r="L387" s="14"/>
    </row>
    <row r="388" spans="12:12" x14ac:dyDescent="0.25">
      <c r="L388" s="14"/>
    </row>
    <row r="389" spans="12:12" x14ac:dyDescent="0.25">
      <c r="L389" s="14"/>
    </row>
    <row r="390" spans="12:12" x14ac:dyDescent="0.25">
      <c r="L390" s="14"/>
    </row>
    <row r="391" spans="12:12" x14ac:dyDescent="0.25">
      <c r="L391" s="14"/>
    </row>
    <row r="392" spans="12:12" x14ac:dyDescent="0.25">
      <c r="L392" s="14"/>
    </row>
    <row r="393" spans="12:12" x14ac:dyDescent="0.25">
      <c r="L393" s="14"/>
    </row>
    <row r="394" spans="12:12" x14ac:dyDescent="0.25">
      <c r="L394" s="14"/>
    </row>
    <row r="395" spans="12:12" x14ac:dyDescent="0.25">
      <c r="L395" s="14"/>
    </row>
    <row r="396" spans="12:12" x14ac:dyDescent="0.25">
      <c r="L396" s="14"/>
    </row>
    <row r="397" spans="12:12" x14ac:dyDescent="0.25">
      <c r="L397" s="14"/>
    </row>
    <row r="398" spans="12:12" x14ac:dyDescent="0.25">
      <c r="L398" s="14"/>
    </row>
    <row r="399" spans="12:12" x14ac:dyDescent="0.25">
      <c r="L399" s="14"/>
    </row>
    <row r="400" spans="12:12" x14ac:dyDescent="0.25">
      <c r="L400" s="14"/>
    </row>
    <row r="401" spans="12:12" x14ac:dyDescent="0.25">
      <c r="L401" s="14"/>
    </row>
    <row r="402" spans="12:12" x14ac:dyDescent="0.25">
      <c r="L402" s="14"/>
    </row>
    <row r="403" spans="12:12" x14ac:dyDescent="0.25">
      <c r="L403" s="14"/>
    </row>
    <row r="404" spans="12:12" x14ac:dyDescent="0.25">
      <c r="L404" s="14"/>
    </row>
    <row r="405" spans="12:12" x14ac:dyDescent="0.25">
      <c r="L405" s="14"/>
    </row>
    <row r="406" spans="12:12" x14ac:dyDescent="0.25">
      <c r="L406" s="14"/>
    </row>
    <row r="407" spans="12:12" x14ac:dyDescent="0.25">
      <c r="L407" s="14"/>
    </row>
    <row r="408" spans="12:12" x14ac:dyDescent="0.25">
      <c r="L408" s="14"/>
    </row>
    <row r="409" spans="12:12" x14ac:dyDescent="0.25">
      <c r="L409" s="14"/>
    </row>
    <row r="410" spans="12:12" x14ac:dyDescent="0.25">
      <c r="L410" s="14"/>
    </row>
    <row r="411" spans="12:12" x14ac:dyDescent="0.25">
      <c r="L411" s="14"/>
    </row>
    <row r="412" spans="12:12" x14ac:dyDescent="0.25">
      <c r="L412" s="14"/>
    </row>
    <row r="413" spans="12:12" x14ac:dyDescent="0.25">
      <c r="L413" s="14"/>
    </row>
    <row r="414" spans="12:12" x14ac:dyDescent="0.25">
      <c r="L414" s="14"/>
    </row>
    <row r="415" spans="12:12" x14ac:dyDescent="0.25">
      <c r="L415" s="14"/>
    </row>
    <row r="416" spans="12:12" x14ac:dyDescent="0.25">
      <c r="L416" s="14"/>
    </row>
    <row r="417" spans="12:12" x14ac:dyDescent="0.25">
      <c r="L417" s="14"/>
    </row>
    <row r="418" spans="12:12" x14ac:dyDescent="0.25">
      <c r="L418" s="14"/>
    </row>
    <row r="419" spans="12:12" x14ac:dyDescent="0.25">
      <c r="L419" s="14"/>
    </row>
    <row r="420" spans="12:12" x14ac:dyDescent="0.25">
      <c r="L420" s="14"/>
    </row>
    <row r="421" spans="12:12" x14ac:dyDescent="0.25">
      <c r="L421" s="14"/>
    </row>
    <row r="422" spans="12:12" x14ac:dyDescent="0.25">
      <c r="L422" s="14"/>
    </row>
    <row r="423" spans="12:12" x14ac:dyDescent="0.25">
      <c r="L423" s="14"/>
    </row>
    <row r="424" spans="12:12" x14ac:dyDescent="0.25">
      <c r="L424" s="14"/>
    </row>
    <row r="425" spans="12:12" x14ac:dyDescent="0.25">
      <c r="L425" s="14"/>
    </row>
    <row r="426" spans="12:12" x14ac:dyDescent="0.25">
      <c r="L426" s="14"/>
    </row>
    <row r="427" spans="12:12" x14ac:dyDescent="0.25">
      <c r="L427" s="14"/>
    </row>
    <row r="428" spans="12:12" x14ac:dyDescent="0.25">
      <c r="L428" s="14"/>
    </row>
    <row r="429" spans="12:12" x14ac:dyDescent="0.25">
      <c r="L429" s="14"/>
    </row>
    <row r="430" spans="12:12" x14ac:dyDescent="0.25">
      <c r="L430" s="14"/>
    </row>
    <row r="431" spans="12:12" x14ac:dyDescent="0.25">
      <c r="L431" s="14"/>
    </row>
    <row r="432" spans="12:12" x14ac:dyDescent="0.25">
      <c r="L432" s="14"/>
    </row>
    <row r="433" spans="12:12" x14ac:dyDescent="0.25">
      <c r="L433" s="14"/>
    </row>
    <row r="434" spans="12:12" x14ac:dyDescent="0.25">
      <c r="L434" s="14"/>
    </row>
    <row r="435" spans="12:12" x14ac:dyDescent="0.25">
      <c r="L435" s="14"/>
    </row>
    <row r="436" spans="12:12" x14ac:dyDescent="0.25">
      <c r="L436" s="14"/>
    </row>
    <row r="437" spans="12:12" x14ac:dyDescent="0.25">
      <c r="L437" s="14"/>
    </row>
    <row r="438" spans="12:12" x14ac:dyDescent="0.25">
      <c r="L438" s="14"/>
    </row>
    <row r="439" spans="12:12" x14ac:dyDescent="0.25">
      <c r="L439" s="14"/>
    </row>
    <row r="440" spans="12:12" x14ac:dyDescent="0.25">
      <c r="L440" s="14"/>
    </row>
    <row r="441" spans="12:12" x14ac:dyDescent="0.25">
      <c r="L441" s="14"/>
    </row>
    <row r="442" spans="12:12" x14ac:dyDescent="0.25">
      <c r="L442" s="14"/>
    </row>
    <row r="443" spans="12:12" x14ac:dyDescent="0.25">
      <c r="L443" s="14"/>
    </row>
    <row r="444" spans="12:12" x14ac:dyDescent="0.25">
      <c r="L444" s="14"/>
    </row>
    <row r="445" spans="12:12" x14ac:dyDescent="0.25">
      <c r="L445" s="14"/>
    </row>
    <row r="446" spans="12:12" x14ac:dyDescent="0.25">
      <c r="L446" s="14"/>
    </row>
    <row r="447" spans="12:12" x14ac:dyDescent="0.25">
      <c r="L447" s="14"/>
    </row>
    <row r="448" spans="12:12" x14ac:dyDescent="0.25">
      <c r="L448" s="14"/>
    </row>
    <row r="449" spans="12:12" x14ac:dyDescent="0.25">
      <c r="L449" s="14"/>
    </row>
    <row r="450" spans="12:12" x14ac:dyDescent="0.25">
      <c r="L450" s="14"/>
    </row>
    <row r="451" spans="12:12" x14ac:dyDescent="0.25">
      <c r="L451" s="14"/>
    </row>
    <row r="452" spans="12:12" x14ac:dyDescent="0.25">
      <c r="L452" s="14"/>
    </row>
    <row r="453" spans="12:12" x14ac:dyDescent="0.25">
      <c r="L453" s="14"/>
    </row>
    <row r="454" spans="12:12" x14ac:dyDescent="0.25">
      <c r="L454" s="14"/>
    </row>
    <row r="455" spans="12:12" x14ac:dyDescent="0.25">
      <c r="L455" s="14"/>
    </row>
    <row r="456" spans="12:12" x14ac:dyDescent="0.25">
      <c r="L456" s="14"/>
    </row>
    <row r="457" spans="12:12" x14ac:dyDescent="0.25">
      <c r="L457" s="14"/>
    </row>
    <row r="458" spans="12:12" x14ac:dyDescent="0.25">
      <c r="L458" s="14"/>
    </row>
    <row r="459" spans="12:12" x14ac:dyDescent="0.25">
      <c r="L459" s="14"/>
    </row>
    <row r="460" spans="12:12" x14ac:dyDescent="0.25">
      <c r="L460" s="14"/>
    </row>
    <row r="461" spans="12:12" x14ac:dyDescent="0.25">
      <c r="L461" s="14"/>
    </row>
    <row r="462" spans="12:12" x14ac:dyDescent="0.25">
      <c r="L462" s="14"/>
    </row>
    <row r="463" spans="12:12" x14ac:dyDescent="0.25">
      <c r="L463" s="14"/>
    </row>
    <row r="464" spans="12:12" x14ac:dyDescent="0.25">
      <c r="L464" s="14"/>
    </row>
    <row r="465" spans="12:12" x14ac:dyDescent="0.25">
      <c r="L465" s="14"/>
    </row>
    <row r="466" spans="12:12" x14ac:dyDescent="0.25">
      <c r="L466" s="14"/>
    </row>
    <row r="467" spans="12:12" x14ac:dyDescent="0.25">
      <c r="L467" s="14"/>
    </row>
    <row r="468" spans="12:12" x14ac:dyDescent="0.25">
      <c r="L468" s="14"/>
    </row>
    <row r="469" spans="12:12" x14ac:dyDescent="0.25">
      <c r="L469" s="14"/>
    </row>
    <row r="470" spans="12:12" x14ac:dyDescent="0.25">
      <c r="L470" s="14"/>
    </row>
    <row r="471" spans="12:12" x14ac:dyDescent="0.25">
      <c r="L471" s="14"/>
    </row>
    <row r="472" spans="12:12" x14ac:dyDescent="0.25">
      <c r="L472" s="14"/>
    </row>
    <row r="473" spans="12:12" x14ac:dyDescent="0.25">
      <c r="L473" s="14"/>
    </row>
    <row r="474" spans="12:12" x14ac:dyDescent="0.25">
      <c r="L474" s="14"/>
    </row>
    <row r="475" spans="12:12" x14ac:dyDescent="0.25">
      <c r="L475" s="14"/>
    </row>
    <row r="476" spans="12:12" x14ac:dyDescent="0.25">
      <c r="L476" s="14"/>
    </row>
    <row r="477" spans="12:12" x14ac:dyDescent="0.25">
      <c r="L477" s="14"/>
    </row>
    <row r="478" spans="12:12" x14ac:dyDescent="0.25">
      <c r="L478" s="14"/>
    </row>
    <row r="479" spans="12:12" x14ac:dyDescent="0.25">
      <c r="L479" s="14"/>
    </row>
    <row r="480" spans="12:12" x14ac:dyDescent="0.25">
      <c r="L480" s="14"/>
    </row>
    <row r="481" spans="12:12" x14ac:dyDescent="0.25">
      <c r="L481" s="14"/>
    </row>
    <row r="482" spans="12:12" x14ac:dyDescent="0.25">
      <c r="L482" s="14"/>
    </row>
    <row r="483" spans="12:12" x14ac:dyDescent="0.25">
      <c r="L483" s="14"/>
    </row>
    <row r="484" spans="12:12" x14ac:dyDescent="0.25">
      <c r="L484" s="14"/>
    </row>
    <row r="485" spans="12:12" x14ac:dyDescent="0.25">
      <c r="L485" s="14"/>
    </row>
    <row r="486" spans="12:12" x14ac:dyDescent="0.25">
      <c r="L486" s="14"/>
    </row>
    <row r="487" spans="12:12" x14ac:dyDescent="0.25">
      <c r="L487" s="14"/>
    </row>
    <row r="488" spans="12:12" x14ac:dyDescent="0.25">
      <c r="L488" s="14"/>
    </row>
    <row r="489" spans="12:12" x14ac:dyDescent="0.25">
      <c r="L489" s="14"/>
    </row>
    <row r="490" spans="12:12" x14ac:dyDescent="0.25">
      <c r="L490" s="14"/>
    </row>
    <row r="491" spans="12:12" x14ac:dyDescent="0.25">
      <c r="L491" s="14"/>
    </row>
    <row r="492" spans="12:12" x14ac:dyDescent="0.25">
      <c r="L492" s="14"/>
    </row>
    <row r="493" spans="12:12" x14ac:dyDescent="0.25">
      <c r="L493" s="14"/>
    </row>
    <row r="494" spans="12:12" x14ac:dyDescent="0.25">
      <c r="L494" s="14"/>
    </row>
    <row r="495" spans="12:12" x14ac:dyDescent="0.25">
      <c r="L495" s="14"/>
    </row>
    <row r="496" spans="12:12" x14ac:dyDescent="0.25">
      <c r="L496" s="14"/>
    </row>
    <row r="497" spans="12:12" x14ac:dyDescent="0.25">
      <c r="L497" s="14"/>
    </row>
    <row r="498" spans="12:12" x14ac:dyDescent="0.25">
      <c r="L498" s="14"/>
    </row>
    <row r="499" spans="12:12" x14ac:dyDescent="0.25">
      <c r="L499" s="14"/>
    </row>
    <row r="500" spans="12:12" x14ac:dyDescent="0.25">
      <c r="L500" s="14"/>
    </row>
    <row r="501" spans="12:12" x14ac:dyDescent="0.25">
      <c r="L501" s="14"/>
    </row>
    <row r="502" spans="12:12" x14ac:dyDescent="0.25">
      <c r="L502" s="14"/>
    </row>
    <row r="503" spans="12:12" x14ac:dyDescent="0.25">
      <c r="L503" s="14"/>
    </row>
    <row r="504" spans="12:12" x14ac:dyDescent="0.25">
      <c r="L504" s="14"/>
    </row>
    <row r="505" spans="12:12" x14ac:dyDescent="0.25">
      <c r="L505" s="14"/>
    </row>
    <row r="506" spans="12:12" x14ac:dyDescent="0.25">
      <c r="L506" s="14"/>
    </row>
    <row r="507" spans="12:12" x14ac:dyDescent="0.25">
      <c r="L507" s="14"/>
    </row>
    <row r="508" spans="12:12" x14ac:dyDescent="0.25">
      <c r="L508" s="14"/>
    </row>
    <row r="509" spans="12:12" x14ac:dyDescent="0.25">
      <c r="L509" s="14"/>
    </row>
    <row r="510" spans="12:12" x14ac:dyDescent="0.25">
      <c r="L510" s="14"/>
    </row>
    <row r="511" spans="12:12" x14ac:dyDescent="0.25">
      <c r="L511" s="14"/>
    </row>
    <row r="512" spans="12:12" x14ac:dyDescent="0.25">
      <c r="L512" s="14"/>
    </row>
    <row r="513" spans="12:12" x14ac:dyDescent="0.25">
      <c r="L513" s="14"/>
    </row>
    <row r="514" spans="12:12" x14ac:dyDescent="0.25">
      <c r="L514" s="14"/>
    </row>
    <row r="515" spans="12:12" x14ac:dyDescent="0.25">
      <c r="L515" s="14"/>
    </row>
    <row r="516" spans="12:12" x14ac:dyDescent="0.25">
      <c r="L516" s="14"/>
    </row>
    <row r="517" spans="12:12" x14ac:dyDescent="0.25">
      <c r="L517" s="14"/>
    </row>
    <row r="518" spans="12:12" x14ac:dyDescent="0.25">
      <c r="L518" s="14"/>
    </row>
    <row r="519" spans="12:12" x14ac:dyDescent="0.25">
      <c r="L519" s="14"/>
    </row>
    <row r="520" spans="12:12" x14ac:dyDescent="0.25">
      <c r="L520" s="14"/>
    </row>
    <row r="521" spans="12:12" x14ac:dyDescent="0.25">
      <c r="L521" s="14"/>
    </row>
    <row r="522" spans="12:12" x14ac:dyDescent="0.25">
      <c r="L522" s="14"/>
    </row>
    <row r="523" spans="12:12" x14ac:dyDescent="0.25">
      <c r="L523" s="14"/>
    </row>
    <row r="524" spans="12:12" x14ac:dyDescent="0.25">
      <c r="L524" s="14"/>
    </row>
    <row r="525" spans="12:12" x14ac:dyDescent="0.25">
      <c r="L525" s="14"/>
    </row>
    <row r="526" spans="12:12" x14ac:dyDescent="0.25">
      <c r="L526" s="14"/>
    </row>
    <row r="527" spans="12:12" x14ac:dyDescent="0.25">
      <c r="L527" s="14"/>
    </row>
    <row r="528" spans="12:12" x14ac:dyDescent="0.25">
      <c r="L528" s="14"/>
    </row>
    <row r="529" spans="12:12" x14ac:dyDescent="0.25">
      <c r="L529" s="14"/>
    </row>
    <row r="530" spans="12:12" x14ac:dyDescent="0.25">
      <c r="L530" s="14"/>
    </row>
    <row r="531" spans="12:12" x14ac:dyDescent="0.25">
      <c r="L531" s="14"/>
    </row>
    <row r="532" spans="12:12" x14ac:dyDescent="0.25">
      <c r="L532" s="14"/>
    </row>
    <row r="533" spans="12:12" x14ac:dyDescent="0.25">
      <c r="L533" s="14"/>
    </row>
    <row r="534" spans="12:12" x14ac:dyDescent="0.25">
      <c r="L534" s="14"/>
    </row>
    <row r="535" spans="12:12" x14ac:dyDescent="0.25">
      <c r="L535" s="14"/>
    </row>
    <row r="536" spans="12:12" x14ac:dyDescent="0.25">
      <c r="L536" s="14"/>
    </row>
    <row r="537" spans="12:12" x14ac:dyDescent="0.25">
      <c r="L537" s="14"/>
    </row>
    <row r="538" spans="12:12" x14ac:dyDescent="0.25">
      <c r="L538" s="14"/>
    </row>
    <row r="539" spans="12:12" x14ac:dyDescent="0.25">
      <c r="L539" s="14"/>
    </row>
    <row r="540" spans="12:12" x14ac:dyDescent="0.25">
      <c r="L540" s="14"/>
    </row>
    <row r="541" spans="12:12" x14ac:dyDescent="0.25">
      <c r="L541" s="14"/>
    </row>
    <row r="542" spans="12:12" x14ac:dyDescent="0.25">
      <c r="L542" s="14"/>
    </row>
    <row r="543" spans="12:12" x14ac:dyDescent="0.25">
      <c r="L543" s="14"/>
    </row>
    <row r="544" spans="12:12" x14ac:dyDescent="0.25">
      <c r="L544" s="14"/>
    </row>
    <row r="545" spans="12:12" x14ac:dyDescent="0.25">
      <c r="L545" s="14"/>
    </row>
    <row r="546" spans="12:12" x14ac:dyDescent="0.25">
      <c r="L546" s="14"/>
    </row>
    <row r="547" spans="12:12" x14ac:dyDescent="0.25">
      <c r="L547" s="14"/>
    </row>
    <row r="548" spans="12:12" x14ac:dyDescent="0.25">
      <c r="L548" s="14"/>
    </row>
    <row r="549" spans="12:12" x14ac:dyDescent="0.25">
      <c r="L549" s="14"/>
    </row>
    <row r="550" spans="12:12" x14ac:dyDescent="0.25">
      <c r="L550" s="14"/>
    </row>
    <row r="551" spans="12:12" x14ac:dyDescent="0.25">
      <c r="L551" s="14"/>
    </row>
    <row r="552" spans="12:12" x14ac:dyDescent="0.25">
      <c r="L552" s="14"/>
    </row>
    <row r="553" spans="12:12" x14ac:dyDescent="0.25">
      <c r="L553" s="14"/>
    </row>
    <row r="554" spans="12:12" x14ac:dyDescent="0.25">
      <c r="L554" s="14"/>
    </row>
    <row r="555" spans="12:12" x14ac:dyDescent="0.25">
      <c r="L555" s="14"/>
    </row>
    <row r="556" spans="12:12" x14ac:dyDescent="0.25">
      <c r="L556" s="14"/>
    </row>
    <row r="557" spans="12:12" x14ac:dyDescent="0.25">
      <c r="L557" s="14"/>
    </row>
    <row r="558" spans="12:12" x14ac:dyDescent="0.25">
      <c r="L558" s="14"/>
    </row>
    <row r="559" spans="12:12" x14ac:dyDescent="0.25">
      <c r="L559" s="14"/>
    </row>
    <row r="560" spans="12:12" x14ac:dyDescent="0.25">
      <c r="L560" s="14"/>
    </row>
    <row r="561" spans="12:12" x14ac:dyDescent="0.25">
      <c r="L561" s="14"/>
    </row>
    <row r="562" spans="12:12" x14ac:dyDescent="0.25">
      <c r="L562" s="14"/>
    </row>
    <row r="563" spans="12:12" x14ac:dyDescent="0.25">
      <c r="L563" s="14"/>
    </row>
    <row r="564" spans="12:12" x14ac:dyDescent="0.25">
      <c r="L564" s="14"/>
    </row>
    <row r="565" spans="12:12" x14ac:dyDescent="0.25">
      <c r="L565" s="14"/>
    </row>
    <row r="566" spans="12:12" x14ac:dyDescent="0.25">
      <c r="L566" s="14"/>
    </row>
    <row r="567" spans="12:12" x14ac:dyDescent="0.25">
      <c r="L567" s="14"/>
    </row>
    <row r="568" spans="12:12" x14ac:dyDescent="0.25">
      <c r="L568" s="14"/>
    </row>
    <row r="569" spans="12:12" x14ac:dyDescent="0.25">
      <c r="L569" s="14"/>
    </row>
    <row r="570" spans="12:12" x14ac:dyDescent="0.25">
      <c r="L570" s="14"/>
    </row>
    <row r="571" spans="12:12" x14ac:dyDescent="0.25">
      <c r="L571" s="14"/>
    </row>
    <row r="572" spans="12:12" x14ac:dyDescent="0.25">
      <c r="L572" s="14"/>
    </row>
    <row r="573" spans="12:12" x14ac:dyDescent="0.25">
      <c r="L573" s="14"/>
    </row>
    <row r="574" spans="12:12" x14ac:dyDescent="0.25">
      <c r="L574" s="14"/>
    </row>
    <row r="575" spans="12:12" x14ac:dyDescent="0.25">
      <c r="L575" s="14"/>
    </row>
    <row r="576" spans="12:12" x14ac:dyDescent="0.25">
      <c r="L576" s="14"/>
    </row>
    <row r="577" spans="12:12" x14ac:dyDescent="0.25">
      <c r="L577" s="14"/>
    </row>
    <row r="578" spans="12:12" x14ac:dyDescent="0.25">
      <c r="L578" s="14"/>
    </row>
    <row r="579" spans="12:12" x14ac:dyDescent="0.25">
      <c r="L579" s="14"/>
    </row>
    <row r="580" spans="12:12" x14ac:dyDescent="0.25">
      <c r="L580" s="14"/>
    </row>
    <row r="581" spans="12:12" x14ac:dyDescent="0.25">
      <c r="L581" s="14"/>
    </row>
    <row r="582" spans="12:12" x14ac:dyDescent="0.25">
      <c r="L582" s="14"/>
    </row>
    <row r="583" spans="12:12" x14ac:dyDescent="0.25">
      <c r="L583" s="14"/>
    </row>
    <row r="584" spans="12:12" x14ac:dyDescent="0.25">
      <c r="L584" s="14"/>
    </row>
    <row r="585" spans="12:12" x14ac:dyDescent="0.25">
      <c r="L585" s="14"/>
    </row>
    <row r="586" spans="12:12" x14ac:dyDescent="0.25">
      <c r="L586" s="14"/>
    </row>
    <row r="587" spans="12:12" x14ac:dyDescent="0.25">
      <c r="L587" s="14"/>
    </row>
    <row r="588" spans="12:12" x14ac:dyDescent="0.25">
      <c r="L588" s="14"/>
    </row>
    <row r="589" spans="12:12" x14ac:dyDescent="0.25">
      <c r="L589" s="14"/>
    </row>
    <row r="590" spans="12:12" x14ac:dyDescent="0.25">
      <c r="L590" s="14"/>
    </row>
    <row r="591" spans="12:12" x14ac:dyDescent="0.25">
      <c r="L591" s="14"/>
    </row>
    <row r="592" spans="12:12" x14ac:dyDescent="0.25">
      <c r="L592" s="14"/>
    </row>
    <row r="593" spans="12:12" x14ac:dyDescent="0.25">
      <c r="L593" s="14"/>
    </row>
    <row r="594" spans="12:12" x14ac:dyDescent="0.25">
      <c r="L594" s="14"/>
    </row>
    <row r="595" spans="12:12" x14ac:dyDescent="0.25">
      <c r="L595" s="14"/>
    </row>
    <row r="596" spans="12:12" x14ac:dyDescent="0.25">
      <c r="L596" s="14"/>
    </row>
    <row r="597" spans="12:12" x14ac:dyDescent="0.25">
      <c r="L597" s="14"/>
    </row>
    <row r="598" spans="12:12" x14ac:dyDescent="0.25">
      <c r="L598" s="14"/>
    </row>
    <row r="599" spans="12:12" x14ac:dyDescent="0.25">
      <c r="L599" s="14"/>
    </row>
    <row r="600" spans="12:12" x14ac:dyDescent="0.25">
      <c r="L600" s="14"/>
    </row>
    <row r="601" spans="12:12" x14ac:dyDescent="0.25">
      <c r="L601" s="14"/>
    </row>
    <row r="602" spans="12:12" x14ac:dyDescent="0.25">
      <c r="L602" s="14"/>
    </row>
    <row r="603" spans="12:12" x14ac:dyDescent="0.25">
      <c r="L603" s="14"/>
    </row>
    <row r="604" spans="12:12" x14ac:dyDescent="0.25">
      <c r="L604" s="14"/>
    </row>
    <row r="605" spans="12:12" x14ac:dyDescent="0.25">
      <c r="L605" s="14"/>
    </row>
    <row r="606" spans="12:12" x14ac:dyDescent="0.25">
      <c r="L606" s="14"/>
    </row>
    <row r="607" spans="12:12" x14ac:dyDescent="0.25">
      <c r="L607" s="14"/>
    </row>
    <row r="608" spans="12:12" x14ac:dyDescent="0.25">
      <c r="L608" s="14"/>
    </row>
    <row r="609" spans="12:12" x14ac:dyDescent="0.25">
      <c r="L609" s="14"/>
    </row>
    <row r="610" spans="12:12" x14ac:dyDescent="0.25">
      <c r="L610" s="14"/>
    </row>
    <row r="611" spans="12:12" x14ac:dyDescent="0.25">
      <c r="L611" s="14"/>
    </row>
    <row r="612" spans="12:12" x14ac:dyDescent="0.25">
      <c r="L612" s="14"/>
    </row>
    <row r="613" spans="12:12" x14ac:dyDescent="0.25">
      <c r="L613" s="14"/>
    </row>
    <row r="614" spans="12:12" x14ac:dyDescent="0.25">
      <c r="L614" s="14"/>
    </row>
    <row r="615" spans="12:12" x14ac:dyDescent="0.25">
      <c r="L615" s="14"/>
    </row>
    <row r="616" spans="12:12" x14ac:dyDescent="0.25">
      <c r="L616" s="14"/>
    </row>
    <row r="617" spans="12:12" x14ac:dyDescent="0.25">
      <c r="L617" s="14"/>
    </row>
    <row r="618" spans="12:12" x14ac:dyDescent="0.25">
      <c r="L618" s="14"/>
    </row>
    <row r="619" spans="12:12" x14ac:dyDescent="0.25">
      <c r="L619" s="14"/>
    </row>
    <row r="620" spans="12:12" x14ac:dyDescent="0.25">
      <c r="L620" s="14"/>
    </row>
    <row r="621" spans="12:12" x14ac:dyDescent="0.25">
      <c r="L621" s="14"/>
    </row>
    <row r="622" spans="12:12" x14ac:dyDescent="0.25">
      <c r="L622" s="14"/>
    </row>
    <row r="623" spans="12:12" x14ac:dyDescent="0.25">
      <c r="L623" s="14"/>
    </row>
    <row r="624" spans="12:12" x14ac:dyDescent="0.25">
      <c r="L624" s="14"/>
    </row>
    <row r="625" spans="12:12" x14ac:dyDescent="0.25">
      <c r="L625" s="14"/>
    </row>
    <row r="626" spans="12:12" x14ac:dyDescent="0.25">
      <c r="L626" s="14"/>
    </row>
    <row r="627" spans="12:12" x14ac:dyDescent="0.25">
      <c r="L627" s="14"/>
    </row>
    <row r="628" spans="12:12" x14ac:dyDescent="0.25">
      <c r="L628" s="14"/>
    </row>
    <row r="629" spans="12:12" x14ac:dyDescent="0.25">
      <c r="L629" s="14"/>
    </row>
    <row r="630" spans="12:12" x14ac:dyDescent="0.25">
      <c r="L630" s="14"/>
    </row>
    <row r="631" spans="12:12" x14ac:dyDescent="0.25">
      <c r="L631" s="14"/>
    </row>
    <row r="632" spans="12:12" x14ac:dyDescent="0.25">
      <c r="L632" s="14"/>
    </row>
    <row r="633" spans="12:12" x14ac:dyDescent="0.25">
      <c r="L633" s="14"/>
    </row>
    <row r="634" spans="12:12" x14ac:dyDescent="0.25">
      <c r="L634" s="14"/>
    </row>
    <row r="635" spans="12:12" x14ac:dyDescent="0.25">
      <c r="L635" s="14"/>
    </row>
    <row r="636" spans="12:12" x14ac:dyDescent="0.25">
      <c r="L636" s="14"/>
    </row>
    <row r="637" spans="12:12" x14ac:dyDescent="0.25">
      <c r="L637" s="14"/>
    </row>
    <row r="638" spans="12:12" x14ac:dyDescent="0.25">
      <c r="L638" s="14"/>
    </row>
    <row r="639" spans="12:12" x14ac:dyDescent="0.25">
      <c r="L639" s="14"/>
    </row>
    <row r="640" spans="12:12" x14ac:dyDescent="0.25">
      <c r="L640" s="14"/>
    </row>
    <row r="641" spans="12:12" x14ac:dyDescent="0.25">
      <c r="L641" s="14"/>
    </row>
    <row r="642" spans="12:12" x14ac:dyDescent="0.25">
      <c r="L642" s="14"/>
    </row>
    <row r="643" spans="12:12" x14ac:dyDescent="0.25">
      <c r="L643" s="14"/>
    </row>
    <row r="644" spans="12:12" x14ac:dyDescent="0.25">
      <c r="L644" s="14"/>
    </row>
    <row r="645" spans="12:12" x14ac:dyDescent="0.25">
      <c r="L645" s="14"/>
    </row>
    <row r="646" spans="12:12" x14ac:dyDescent="0.25">
      <c r="L646" s="14"/>
    </row>
    <row r="647" spans="12:12" x14ac:dyDescent="0.25">
      <c r="L647" s="14"/>
    </row>
    <row r="648" spans="12:12" x14ac:dyDescent="0.25">
      <c r="L648" s="14"/>
    </row>
    <row r="649" spans="12:12" x14ac:dyDescent="0.25">
      <c r="L649" s="14"/>
    </row>
    <row r="650" spans="12:12" x14ac:dyDescent="0.25">
      <c r="L650" s="14"/>
    </row>
    <row r="651" spans="12:12" x14ac:dyDescent="0.25">
      <c r="L651" s="14"/>
    </row>
    <row r="652" spans="12:12" x14ac:dyDescent="0.25">
      <c r="L652" s="14"/>
    </row>
    <row r="653" spans="12:12" x14ac:dyDescent="0.25">
      <c r="L653" s="14"/>
    </row>
    <row r="654" spans="12:12" x14ac:dyDescent="0.25">
      <c r="L654" s="14"/>
    </row>
    <row r="655" spans="12:12" x14ac:dyDescent="0.25">
      <c r="L655" s="14"/>
    </row>
    <row r="656" spans="12:12" x14ac:dyDescent="0.25">
      <c r="L656" s="14"/>
    </row>
    <row r="657" spans="12:12" x14ac:dyDescent="0.25">
      <c r="L657" s="14"/>
    </row>
    <row r="658" spans="12:12" x14ac:dyDescent="0.25">
      <c r="L658" s="14"/>
    </row>
    <row r="659" spans="12:12" x14ac:dyDescent="0.25">
      <c r="L659" s="14"/>
    </row>
    <row r="660" spans="12:12" x14ac:dyDescent="0.25">
      <c r="L660" s="14"/>
    </row>
    <row r="661" spans="12:12" x14ac:dyDescent="0.25">
      <c r="L661" s="14"/>
    </row>
    <row r="662" spans="12:12" x14ac:dyDescent="0.25">
      <c r="L662" s="14"/>
    </row>
    <row r="663" spans="12:12" x14ac:dyDescent="0.25">
      <c r="L663" s="14"/>
    </row>
    <row r="664" spans="12:12" x14ac:dyDescent="0.25">
      <c r="L664" s="14"/>
    </row>
    <row r="665" spans="12:12" x14ac:dyDescent="0.25">
      <c r="L665" s="14"/>
    </row>
    <row r="666" spans="12:12" x14ac:dyDescent="0.25">
      <c r="L666" s="14"/>
    </row>
    <row r="667" spans="12:12" x14ac:dyDescent="0.25">
      <c r="L667" s="14"/>
    </row>
    <row r="668" spans="12:12" x14ac:dyDescent="0.25">
      <c r="L668" s="14"/>
    </row>
    <row r="669" spans="12:12" x14ac:dyDescent="0.25">
      <c r="L669" s="14"/>
    </row>
    <row r="670" spans="12:12" x14ac:dyDescent="0.25">
      <c r="L670" s="14"/>
    </row>
    <row r="671" spans="12:12" x14ac:dyDescent="0.25">
      <c r="L671" s="14"/>
    </row>
    <row r="672" spans="12:12" x14ac:dyDescent="0.25">
      <c r="L672" s="14"/>
    </row>
    <row r="673" spans="12:12" x14ac:dyDescent="0.25">
      <c r="L673" s="14"/>
    </row>
    <row r="674" spans="12:12" x14ac:dyDescent="0.25">
      <c r="L674" s="14"/>
    </row>
    <row r="675" spans="12:12" x14ac:dyDescent="0.25">
      <c r="L675" s="14"/>
    </row>
    <row r="676" spans="12:12" x14ac:dyDescent="0.25">
      <c r="L676" s="14"/>
    </row>
    <row r="677" spans="12:12" x14ac:dyDescent="0.25">
      <c r="L677" s="14"/>
    </row>
    <row r="678" spans="12:12" x14ac:dyDescent="0.25">
      <c r="L678" s="14"/>
    </row>
    <row r="679" spans="12:12" x14ac:dyDescent="0.25">
      <c r="L679" s="14"/>
    </row>
    <row r="680" spans="12:12" x14ac:dyDescent="0.25">
      <c r="L680" s="14"/>
    </row>
    <row r="681" spans="12:12" x14ac:dyDescent="0.25">
      <c r="L681" s="14"/>
    </row>
    <row r="682" spans="12:12" x14ac:dyDescent="0.25">
      <c r="L682" s="14"/>
    </row>
    <row r="683" spans="12:12" x14ac:dyDescent="0.25">
      <c r="L683" s="14"/>
    </row>
    <row r="684" spans="12:12" x14ac:dyDescent="0.25">
      <c r="L684" s="14"/>
    </row>
    <row r="685" spans="12:12" x14ac:dyDescent="0.25">
      <c r="L685" s="14"/>
    </row>
    <row r="686" spans="12:12" x14ac:dyDescent="0.25">
      <c r="L686" s="14"/>
    </row>
    <row r="687" spans="12:12" x14ac:dyDescent="0.25">
      <c r="L687" s="14"/>
    </row>
    <row r="688" spans="12:12" x14ac:dyDescent="0.25">
      <c r="L688" s="14"/>
    </row>
    <row r="689" spans="12:12" x14ac:dyDescent="0.25">
      <c r="L689" s="14"/>
    </row>
    <row r="690" spans="12:12" x14ac:dyDescent="0.25">
      <c r="L690" s="14"/>
    </row>
    <row r="691" spans="12:12" x14ac:dyDescent="0.25">
      <c r="L691" s="14"/>
    </row>
    <row r="692" spans="12:12" x14ac:dyDescent="0.25">
      <c r="L692" s="14"/>
    </row>
    <row r="693" spans="12:12" x14ac:dyDescent="0.25">
      <c r="L693" s="14"/>
    </row>
    <row r="694" spans="12:12" x14ac:dyDescent="0.25">
      <c r="L694" s="14"/>
    </row>
    <row r="695" spans="12:12" x14ac:dyDescent="0.25">
      <c r="L695" s="14"/>
    </row>
    <row r="696" spans="12:12" x14ac:dyDescent="0.25">
      <c r="L696" s="14"/>
    </row>
    <row r="697" spans="12:12" x14ac:dyDescent="0.25">
      <c r="L697" s="14"/>
    </row>
    <row r="698" spans="12:12" x14ac:dyDescent="0.25">
      <c r="L698" s="14"/>
    </row>
    <row r="699" spans="12:12" x14ac:dyDescent="0.25">
      <c r="L699" s="14"/>
    </row>
    <row r="700" spans="12:12" x14ac:dyDescent="0.25">
      <c r="L700" s="14"/>
    </row>
    <row r="701" spans="12:12" x14ac:dyDescent="0.25">
      <c r="L701" s="14"/>
    </row>
    <row r="702" spans="12:12" x14ac:dyDescent="0.25">
      <c r="L702" s="14"/>
    </row>
    <row r="703" spans="12:12" x14ac:dyDescent="0.25">
      <c r="L703" s="14"/>
    </row>
    <row r="704" spans="12:12" x14ac:dyDescent="0.25">
      <c r="L704" s="14"/>
    </row>
    <row r="705" spans="12:12" x14ac:dyDescent="0.25">
      <c r="L705" s="14"/>
    </row>
    <row r="706" spans="12:12" x14ac:dyDescent="0.25">
      <c r="L706" s="14"/>
    </row>
    <row r="707" spans="12:12" x14ac:dyDescent="0.25">
      <c r="L707" s="14"/>
    </row>
    <row r="708" spans="12:12" x14ac:dyDescent="0.25">
      <c r="L708" s="14"/>
    </row>
    <row r="709" spans="12:12" x14ac:dyDescent="0.25">
      <c r="L709" s="14"/>
    </row>
    <row r="710" spans="12:12" x14ac:dyDescent="0.25">
      <c r="L710" s="14"/>
    </row>
    <row r="711" spans="12:12" x14ac:dyDescent="0.25">
      <c r="L711" s="14"/>
    </row>
    <row r="712" spans="12:12" x14ac:dyDescent="0.25">
      <c r="L712" s="14"/>
    </row>
    <row r="713" spans="12:12" x14ac:dyDescent="0.25">
      <c r="L713" s="14"/>
    </row>
    <row r="714" spans="12:12" x14ac:dyDescent="0.25">
      <c r="L714" s="14"/>
    </row>
    <row r="715" spans="12:12" x14ac:dyDescent="0.25">
      <c r="L715" s="14"/>
    </row>
    <row r="716" spans="12:12" x14ac:dyDescent="0.25">
      <c r="L716" s="14"/>
    </row>
    <row r="717" spans="12:12" x14ac:dyDescent="0.25">
      <c r="L717" s="14"/>
    </row>
    <row r="718" spans="12:12" x14ac:dyDescent="0.25">
      <c r="L718" s="14"/>
    </row>
    <row r="719" spans="12:12" x14ac:dyDescent="0.25">
      <c r="L719" s="14"/>
    </row>
    <row r="720" spans="12:12" x14ac:dyDescent="0.25">
      <c r="L720" s="14"/>
    </row>
    <row r="721" spans="12:12" x14ac:dyDescent="0.25">
      <c r="L721" s="14"/>
    </row>
    <row r="722" spans="12:12" x14ac:dyDescent="0.25">
      <c r="L722" s="14"/>
    </row>
    <row r="723" spans="12:12" x14ac:dyDescent="0.25">
      <c r="L723" s="14"/>
    </row>
    <row r="724" spans="12:12" x14ac:dyDescent="0.25">
      <c r="L724" s="14"/>
    </row>
    <row r="725" spans="12:12" x14ac:dyDescent="0.25">
      <c r="L725" s="14"/>
    </row>
    <row r="726" spans="12:12" x14ac:dyDescent="0.25">
      <c r="L726" s="14"/>
    </row>
    <row r="727" spans="12:12" x14ac:dyDescent="0.25">
      <c r="L727" s="14"/>
    </row>
    <row r="728" spans="12:12" x14ac:dyDescent="0.25">
      <c r="L728" s="14"/>
    </row>
    <row r="729" spans="12:12" x14ac:dyDescent="0.25">
      <c r="L729" s="14"/>
    </row>
    <row r="730" spans="12:12" x14ac:dyDescent="0.25">
      <c r="L730" s="14"/>
    </row>
    <row r="731" spans="12:12" x14ac:dyDescent="0.25">
      <c r="L731" s="14"/>
    </row>
    <row r="732" spans="12:12" x14ac:dyDescent="0.25">
      <c r="L732" s="14"/>
    </row>
    <row r="733" spans="12:12" x14ac:dyDescent="0.25">
      <c r="L733" s="14"/>
    </row>
    <row r="734" spans="12:12" x14ac:dyDescent="0.25">
      <c r="L734" s="14"/>
    </row>
    <row r="735" spans="12:12" x14ac:dyDescent="0.25">
      <c r="L735" s="14"/>
    </row>
    <row r="736" spans="12:12" x14ac:dyDescent="0.25">
      <c r="L736" s="14"/>
    </row>
    <row r="737" spans="12:12" x14ac:dyDescent="0.25">
      <c r="L737" s="14"/>
    </row>
    <row r="738" spans="12:12" x14ac:dyDescent="0.25">
      <c r="L738" s="14"/>
    </row>
    <row r="739" spans="12:12" x14ac:dyDescent="0.25">
      <c r="L739" s="14"/>
    </row>
    <row r="740" spans="12:12" x14ac:dyDescent="0.25">
      <c r="L740" s="14"/>
    </row>
    <row r="741" spans="12:12" x14ac:dyDescent="0.25">
      <c r="L741" s="14"/>
    </row>
    <row r="742" spans="12:12" x14ac:dyDescent="0.25">
      <c r="L742" s="14"/>
    </row>
    <row r="743" spans="12:12" x14ac:dyDescent="0.25">
      <c r="L743" s="14"/>
    </row>
    <row r="744" spans="12:12" x14ac:dyDescent="0.25">
      <c r="L744" s="14"/>
    </row>
    <row r="745" spans="12:12" x14ac:dyDescent="0.25">
      <c r="L745" s="14"/>
    </row>
    <row r="746" spans="12:12" x14ac:dyDescent="0.25">
      <c r="L746" s="14"/>
    </row>
    <row r="747" spans="12:12" x14ac:dyDescent="0.25">
      <c r="L747" s="14"/>
    </row>
    <row r="748" spans="12:12" x14ac:dyDescent="0.25">
      <c r="L748" s="14"/>
    </row>
    <row r="749" spans="12:12" x14ac:dyDescent="0.25">
      <c r="L749" s="14"/>
    </row>
    <row r="750" spans="12:12" x14ac:dyDescent="0.25">
      <c r="L750" s="14"/>
    </row>
    <row r="751" spans="12:12" x14ac:dyDescent="0.25">
      <c r="L751" s="14"/>
    </row>
    <row r="752" spans="12:12" x14ac:dyDescent="0.25">
      <c r="L752" s="14"/>
    </row>
    <row r="753" spans="12:12" x14ac:dyDescent="0.25">
      <c r="L753" s="14"/>
    </row>
    <row r="754" spans="12:12" x14ac:dyDescent="0.25">
      <c r="L754" s="14"/>
    </row>
    <row r="755" spans="12:12" x14ac:dyDescent="0.25">
      <c r="L755" s="14"/>
    </row>
    <row r="756" spans="12:12" x14ac:dyDescent="0.25">
      <c r="L756" s="14"/>
    </row>
    <row r="757" spans="12:12" x14ac:dyDescent="0.25">
      <c r="L757" s="14"/>
    </row>
    <row r="758" spans="12:12" x14ac:dyDescent="0.25">
      <c r="L758" s="14"/>
    </row>
    <row r="759" spans="12:12" x14ac:dyDescent="0.25">
      <c r="L759" s="14"/>
    </row>
    <row r="760" spans="12:12" x14ac:dyDescent="0.25">
      <c r="L760" s="14"/>
    </row>
    <row r="761" spans="12:12" x14ac:dyDescent="0.25">
      <c r="L761" s="14"/>
    </row>
    <row r="762" spans="12:12" x14ac:dyDescent="0.25">
      <c r="L762" s="14"/>
    </row>
    <row r="763" spans="12:12" x14ac:dyDescent="0.25">
      <c r="L763" s="14"/>
    </row>
    <row r="764" spans="12:12" x14ac:dyDescent="0.25">
      <c r="L764" s="14"/>
    </row>
    <row r="765" spans="12:12" x14ac:dyDescent="0.25">
      <c r="L765" s="14"/>
    </row>
    <row r="766" spans="12:12" x14ac:dyDescent="0.25">
      <c r="L766" s="14"/>
    </row>
    <row r="767" spans="12:12" x14ac:dyDescent="0.25">
      <c r="L767" s="14"/>
    </row>
    <row r="768" spans="12:12" x14ac:dyDescent="0.25">
      <c r="L768" s="14"/>
    </row>
    <row r="769" spans="12:12" x14ac:dyDescent="0.25">
      <c r="L769" s="14"/>
    </row>
    <row r="770" spans="12:12" x14ac:dyDescent="0.25">
      <c r="L770" s="14"/>
    </row>
    <row r="771" spans="12:12" x14ac:dyDescent="0.25">
      <c r="L771" s="14"/>
    </row>
    <row r="772" spans="12:12" x14ac:dyDescent="0.25">
      <c r="L772" s="14"/>
    </row>
    <row r="773" spans="12:12" x14ac:dyDescent="0.25">
      <c r="L773" s="14"/>
    </row>
    <row r="774" spans="12:12" x14ac:dyDescent="0.25">
      <c r="L774" s="14"/>
    </row>
    <row r="775" spans="12:12" x14ac:dyDescent="0.25">
      <c r="L775" s="14"/>
    </row>
    <row r="776" spans="12:12" x14ac:dyDescent="0.25">
      <c r="L776" s="14"/>
    </row>
    <row r="777" spans="12:12" x14ac:dyDescent="0.25">
      <c r="L777" s="14"/>
    </row>
    <row r="778" spans="12:12" x14ac:dyDescent="0.25">
      <c r="L778" s="14"/>
    </row>
    <row r="779" spans="12:12" x14ac:dyDescent="0.25">
      <c r="L779" s="14"/>
    </row>
    <row r="780" spans="12:12" x14ac:dyDescent="0.25">
      <c r="L780" s="14"/>
    </row>
    <row r="781" spans="12:12" x14ac:dyDescent="0.25">
      <c r="L781" s="14"/>
    </row>
    <row r="782" spans="12:12" x14ac:dyDescent="0.25">
      <c r="L782" s="14"/>
    </row>
    <row r="783" spans="12:12" x14ac:dyDescent="0.25">
      <c r="L783" s="14"/>
    </row>
    <row r="784" spans="12:12" x14ac:dyDescent="0.25">
      <c r="L784" s="14"/>
    </row>
    <row r="785" spans="12:12" x14ac:dyDescent="0.25">
      <c r="L785" s="14"/>
    </row>
    <row r="786" spans="12:12" x14ac:dyDescent="0.25">
      <c r="L786" s="14"/>
    </row>
    <row r="787" spans="12:12" x14ac:dyDescent="0.25">
      <c r="L787" s="14"/>
    </row>
    <row r="788" spans="12:12" x14ac:dyDescent="0.25">
      <c r="L788" s="14"/>
    </row>
    <row r="789" spans="12:12" x14ac:dyDescent="0.25">
      <c r="L789" s="14"/>
    </row>
    <row r="790" spans="12:12" x14ac:dyDescent="0.25">
      <c r="L790" s="14"/>
    </row>
    <row r="791" spans="12:12" x14ac:dyDescent="0.25">
      <c r="L791" s="14"/>
    </row>
    <row r="792" spans="12:12" x14ac:dyDescent="0.25">
      <c r="L792" s="14"/>
    </row>
    <row r="793" spans="12:12" x14ac:dyDescent="0.25">
      <c r="L793" s="14"/>
    </row>
    <row r="794" spans="12:12" x14ac:dyDescent="0.25">
      <c r="L794" s="14"/>
    </row>
    <row r="795" spans="12:12" x14ac:dyDescent="0.25">
      <c r="L795" s="14"/>
    </row>
    <row r="796" spans="12:12" x14ac:dyDescent="0.25">
      <c r="L796" s="14"/>
    </row>
    <row r="797" spans="12:12" x14ac:dyDescent="0.25">
      <c r="L797" s="14"/>
    </row>
    <row r="798" spans="12:12" x14ac:dyDescent="0.25">
      <c r="L798" s="14"/>
    </row>
    <row r="799" spans="12:12" x14ac:dyDescent="0.25">
      <c r="L799" s="14"/>
    </row>
    <row r="800" spans="12:12" x14ac:dyDescent="0.25">
      <c r="L800" s="14"/>
    </row>
    <row r="801" spans="12:12" x14ac:dyDescent="0.25">
      <c r="L801" s="14"/>
    </row>
    <row r="802" spans="12:12" x14ac:dyDescent="0.25">
      <c r="L802" s="14"/>
    </row>
    <row r="803" spans="12:12" x14ac:dyDescent="0.25">
      <c r="L803" s="14"/>
    </row>
    <row r="804" spans="12:12" x14ac:dyDescent="0.25">
      <c r="L804" s="14"/>
    </row>
    <row r="805" spans="12:12" x14ac:dyDescent="0.25">
      <c r="L805" s="14"/>
    </row>
    <row r="806" spans="12:12" x14ac:dyDescent="0.25">
      <c r="L806" s="14"/>
    </row>
    <row r="807" spans="12:12" x14ac:dyDescent="0.25">
      <c r="L807" s="14"/>
    </row>
    <row r="808" spans="12:12" x14ac:dyDescent="0.25">
      <c r="L808" s="14"/>
    </row>
    <row r="809" spans="12:12" x14ac:dyDescent="0.25">
      <c r="L809" s="14"/>
    </row>
    <row r="810" spans="12:12" x14ac:dyDescent="0.25">
      <c r="L810" s="14"/>
    </row>
    <row r="811" spans="12:12" x14ac:dyDescent="0.25">
      <c r="L811" s="14"/>
    </row>
    <row r="812" spans="12:12" x14ac:dyDescent="0.25">
      <c r="L812" s="14"/>
    </row>
    <row r="813" spans="12:12" x14ac:dyDescent="0.25">
      <c r="L813" s="14"/>
    </row>
    <row r="814" spans="12:12" x14ac:dyDescent="0.25">
      <c r="L814" s="14"/>
    </row>
    <row r="815" spans="12:12" x14ac:dyDescent="0.25">
      <c r="L815" s="14"/>
    </row>
    <row r="816" spans="12:12" x14ac:dyDescent="0.25">
      <c r="L816" s="14"/>
    </row>
    <row r="817" spans="12:12" x14ac:dyDescent="0.25">
      <c r="L817" s="14"/>
    </row>
    <row r="818" spans="12:12" x14ac:dyDescent="0.25">
      <c r="L818" s="14"/>
    </row>
    <row r="819" spans="12:12" x14ac:dyDescent="0.25">
      <c r="L819" s="14"/>
    </row>
    <row r="820" spans="12:12" x14ac:dyDescent="0.25">
      <c r="L820" s="14"/>
    </row>
    <row r="821" spans="12:12" x14ac:dyDescent="0.25">
      <c r="L821" s="14"/>
    </row>
    <row r="822" spans="12:12" x14ac:dyDescent="0.25">
      <c r="L822" s="14"/>
    </row>
    <row r="823" spans="12:12" x14ac:dyDescent="0.25">
      <c r="L823" s="14"/>
    </row>
    <row r="824" spans="12:12" x14ac:dyDescent="0.25">
      <c r="L824" s="14"/>
    </row>
    <row r="825" spans="12:12" x14ac:dyDescent="0.25">
      <c r="L825" s="14"/>
    </row>
    <row r="826" spans="12:12" x14ac:dyDescent="0.25">
      <c r="L826" s="14"/>
    </row>
    <row r="827" spans="12:12" x14ac:dyDescent="0.25">
      <c r="L827" s="14"/>
    </row>
    <row r="828" spans="12:12" x14ac:dyDescent="0.25">
      <c r="L828" s="14"/>
    </row>
    <row r="829" spans="12:12" x14ac:dyDescent="0.25">
      <c r="L829" s="14"/>
    </row>
    <row r="830" spans="12:12" x14ac:dyDescent="0.25">
      <c r="L830" s="14"/>
    </row>
    <row r="831" spans="12:12" x14ac:dyDescent="0.25">
      <c r="L831" s="14"/>
    </row>
    <row r="832" spans="12:12" x14ac:dyDescent="0.25">
      <c r="L832" s="14"/>
    </row>
    <row r="833" spans="12:12" x14ac:dyDescent="0.25">
      <c r="L833" s="14"/>
    </row>
    <row r="834" spans="12:12" x14ac:dyDescent="0.25">
      <c r="L834" s="14"/>
    </row>
    <row r="835" spans="12:12" x14ac:dyDescent="0.25">
      <c r="L835" s="14"/>
    </row>
    <row r="836" spans="12:12" x14ac:dyDescent="0.25">
      <c r="L836" s="14"/>
    </row>
    <row r="837" spans="12:12" x14ac:dyDescent="0.25">
      <c r="L837" s="14"/>
    </row>
    <row r="838" spans="12:12" x14ac:dyDescent="0.25">
      <c r="L838" s="14"/>
    </row>
    <row r="839" spans="12:12" x14ac:dyDescent="0.25">
      <c r="L839" s="14"/>
    </row>
    <row r="840" spans="12:12" x14ac:dyDescent="0.25">
      <c r="L840" s="14"/>
    </row>
    <row r="841" spans="12:12" x14ac:dyDescent="0.25">
      <c r="L841" s="14"/>
    </row>
    <row r="842" spans="12:12" x14ac:dyDescent="0.25">
      <c r="L842" s="14"/>
    </row>
    <row r="843" spans="12:12" x14ac:dyDescent="0.25">
      <c r="L843" s="14"/>
    </row>
    <row r="844" spans="12:12" x14ac:dyDescent="0.25">
      <c r="L844" s="14"/>
    </row>
    <row r="845" spans="12:12" x14ac:dyDescent="0.25">
      <c r="L845" s="14"/>
    </row>
    <row r="846" spans="12:12" x14ac:dyDescent="0.25">
      <c r="L846" s="14"/>
    </row>
    <row r="847" spans="12:12" x14ac:dyDescent="0.25">
      <c r="L847" s="14"/>
    </row>
    <row r="848" spans="12:12" x14ac:dyDescent="0.25">
      <c r="L848" s="14"/>
    </row>
    <row r="849" spans="12:12" x14ac:dyDescent="0.25">
      <c r="L849" s="14"/>
    </row>
    <row r="850" spans="12:12" x14ac:dyDescent="0.25">
      <c r="L850" s="14"/>
    </row>
    <row r="851" spans="12:12" x14ac:dyDescent="0.25">
      <c r="L851" s="14"/>
    </row>
    <row r="852" spans="12:12" x14ac:dyDescent="0.25">
      <c r="L852" s="14"/>
    </row>
    <row r="853" spans="12:12" x14ac:dyDescent="0.25">
      <c r="L853" s="14"/>
    </row>
    <row r="854" spans="12:12" x14ac:dyDescent="0.25">
      <c r="L854" s="14"/>
    </row>
    <row r="855" spans="12:12" x14ac:dyDescent="0.25">
      <c r="L855" s="14"/>
    </row>
    <row r="856" spans="12:12" x14ac:dyDescent="0.25">
      <c r="L856" s="14"/>
    </row>
    <row r="857" spans="12:12" x14ac:dyDescent="0.25">
      <c r="L857" s="14"/>
    </row>
    <row r="858" spans="12:12" x14ac:dyDescent="0.25">
      <c r="L858" s="14"/>
    </row>
    <row r="859" spans="12:12" x14ac:dyDescent="0.25">
      <c r="L859" s="14"/>
    </row>
    <row r="860" spans="12:12" x14ac:dyDescent="0.25">
      <c r="L860" s="14"/>
    </row>
    <row r="861" spans="12:12" x14ac:dyDescent="0.25">
      <c r="L861" s="14"/>
    </row>
    <row r="862" spans="12:12" x14ac:dyDescent="0.25">
      <c r="L862" s="14"/>
    </row>
    <row r="863" spans="12:12" x14ac:dyDescent="0.25">
      <c r="L863" s="14"/>
    </row>
    <row r="864" spans="12:12" x14ac:dyDescent="0.25">
      <c r="L864" s="14"/>
    </row>
    <row r="865" spans="12:12" x14ac:dyDescent="0.25">
      <c r="L865" s="14"/>
    </row>
    <row r="866" spans="12:12" x14ac:dyDescent="0.25">
      <c r="L866" s="14"/>
    </row>
    <row r="867" spans="12:12" x14ac:dyDescent="0.25">
      <c r="L867" s="14"/>
    </row>
    <row r="868" spans="12:12" x14ac:dyDescent="0.25">
      <c r="L868" s="14"/>
    </row>
    <row r="869" spans="12:12" x14ac:dyDescent="0.25">
      <c r="L869" s="14"/>
    </row>
    <row r="870" spans="12:12" x14ac:dyDescent="0.25">
      <c r="L870" s="14"/>
    </row>
    <row r="871" spans="12:12" x14ac:dyDescent="0.25">
      <c r="L871" s="14"/>
    </row>
    <row r="872" spans="12:12" x14ac:dyDescent="0.25">
      <c r="L872" s="14"/>
    </row>
    <row r="873" spans="12:12" x14ac:dyDescent="0.25">
      <c r="L873" s="14"/>
    </row>
    <row r="874" spans="12:12" x14ac:dyDescent="0.25">
      <c r="L874" s="14"/>
    </row>
    <row r="875" spans="12:12" x14ac:dyDescent="0.25">
      <c r="L875" s="14"/>
    </row>
    <row r="876" spans="12:12" x14ac:dyDescent="0.25">
      <c r="L876" s="14"/>
    </row>
    <row r="877" spans="12:12" x14ac:dyDescent="0.25">
      <c r="L877" s="14"/>
    </row>
    <row r="878" spans="12:12" x14ac:dyDescent="0.25">
      <c r="L878" s="14"/>
    </row>
    <row r="879" spans="12:12" x14ac:dyDescent="0.25">
      <c r="L879" s="14"/>
    </row>
    <row r="880" spans="12:12" x14ac:dyDescent="0.25">
      <c r="L880" s="14"/>
    </row>
    <row r="881" spans="12:12" x14ac:dyDescent="0.25">
      <c r="L881" s="14"/>
    </row>
    <row r="882" spans="12:12" x14ac:dyDescent="0.25">
      <c r="L882" s="14"/>
    </row>
    <row r="883" spans="12:12" x14ac:dyDescent="0.25">
      <c r="L883" s="14"/>
    </row>
    <row r="884" spans="12:12" x14ac:dyDescent="0.25">
      <c r="L884" s="14"/>
    </row>
    <row r="885" spans="12:12" x14ac:dyDescent="0.25">
      <c r="L885" s="14"/>
    </row>
    <row r="886" spans="12:12" x14ac:dyDescent="0.25">
      <c r="L886" s="14"/>
    </row>
    <row r="887" spans="12:12" x14ac:dyDescent="0.25">
      <c r="L887" s="14"/>
    </row>
    <row r="888" spans="12:12" x14ac:dyDescent="0.25">
      <c r="L888" s="14"/>
    </row>
    <row r="889" spans="12:12" x14ac:dyDescent="0.25">
      <c r="L889" s="14"/>
    </row>
    <row r="890" spans="12:12" x14ac:dyDescent="0.25">
      <c r="L890" s="14"/>
    </row>
    <row r="891" spans="12:12" x14ac:dyDescent="0.25">
      <c r="L891" s="14"/>
    </row>
    <row r="892" spans="12:12" x14ac:dyDescent="0.25">
      <c r="L892" s="14"/>
    </row>
    <row r="893" spans="12:12" x14ac:dyDescent="0.25">
      <c r="L893" s="14"/>
    </row>
    <row r="894" spans="12:12" x14ac:dyDescent="0.25">
      <c r="L894" s="14"/>
    </row>
    <row r="895" spans="12:12" x14ac:dyDescent="0.25">
      <c r="L895" s="14"/>
    </row>
    <row r="896" spans="12:12" x14ac:dyDescent="0.25">
      <c r="L896" s="14"/>
    </row>
    <row r="897" spans="12:12" x14ac:dyDescent="0.25">
      <c r="L897" s="14"/>
    </row>
    <row r="898" spans="12:12" x14ac:dyDescent="0.25">
      <c r="L898" s="14"/>
    </row>
    <row r="899" spans="12:12" x14ac:dyDescent="0.25">
      <c r="L899" s="14"/>
    </row>
    <row r="900" spans="12:12" x14ac:dyDescent="0.25">
      <c r="L900" s="14"/>
    </row>
    <row r="901" spans="12:12" x14ac:dyDescent="0.25">
      <c r="L901" s="14"/>
    </row>
    <row r="902" spans="12:12" x14ac:dyDescent="0.25">
      <c r="L902" s="14"/>
    </row>
    <row r="903" spans="12:12" x14ac:dyDescent="0.25">
      <c r="L903" s="14"/>
    </row>
    <row r="904" spans="12:12" x14ac:dyDescent="0.25">
      <c r="L904" s="14"/>
    </row>
    <row r="905" spans="12:12" x14ac:dyDescent="0.25">
      <c r="L905" s="14"/>
    </row>
    <row r="906" spans="12:12" x14ac:dyDescent="0.25">
      <c r="L906" s="14"/>
    </row>
    <row r="907" spans="12:12" x14ac:dyDescent="0.25">
      <c r="L907" s="14"/>
    </row>
    <row r="908" spans="12:12" x14ac:dyDescent="0.25">
      <c r="L908" s="14"/>
    </row>
    <row r="909" spans="12:12" x14ac:dyDescent="0.25">
      <c r="L909" s="14"/>
    </row>
    <row r="910" spans="12:12" x14ac:dyDescent="0.25">
      <c r="L910" s="14"/>
    </row>
    <row r="911" spans="12:12" x14ac:dyDescent="0.25">
      <c r="L911" s="14"/>
    </row>
    <row r="912" spans="12:12" x14ac:dyDescent="0.25">
      <c r="L912" s="14"/>
    </row>
    <row r="913" spans="12:12" x14ac:dyDescent="0.25">
      <c r="L913" s="14"/>
    </row>
    <row r="914" spans="12:12" x14ac:dyDescent="0.25">
      <c r="L914" s="14"/>
    </row>
    <row r="915" spans="12:12" x14ac:dyDescent="0.25">
      <c r="L915" s="14"/>
    </row>
    <row r="916" spans="12:12" x14ac:dyDescent="0.25">
      <c r="L916" s="14"/>
    </row>
    <row r="917" spans="12:12" x14ac:dyDescent="0.25">
      <c r="L917" s="14"/>
    </row>
    <row r="918" spans="12:12" x14ac:dyDescent="0.25">
      <c r="L918" s="14"/>
    </row>
    <row r="919" spans="12:12" x14ac:dyDescent="0.25">
      <c r="L919" s="14"/>
    </row>
    <row r="920" spans="12:12" x14ac:dyDescent="0.25">
      <c r="L920" s="14"/>
    </row>
    <row r="921" spans="12:12" x14ac:dyDescent="0.25">
      <c r="L921" s="14"/>
    </row>
    <row r="922" spans="12:12" x14ac:dyDescent="0.25">
      <c r="L922" s="14"/>
    </row>
    <row r="923" spans="12:12" x14ac:dyDescent="0.25">
      <c r="L923" s="14"/>
    </row>
    <row r="924" spans="12:12" x14ac:dyDescent="0.25">
      <c r="L924" s="14"/>
    </row>
    <row r="925" spans="12:12" x14ac:dyDescent="0.25">
      <c r="L925" s="14"/>
    </row>
    <row r="926" spans="12:12" x14ac:dyDescent="0.25">
      <c r="L926" s="14"/>
    </row>
    <row r="927" spans="12:12" x14ac:dyDescent="0.25">
      <c r="L927" s="14"/>
    </row>
    <row r="928" spans="12:12" x14ac:dyDescent="0.25">
      <c r="L928" s="14"/>
    </row>
    <row r="929" spans="12:12" x14ac:dyDescent="0.25">
      <c r="L929" s="14"/>
    </row>
    <row r="930" spans="12:12" x14ac:dyDescent="0.25">
      <c r="L930" s="14"/>
    </row>
    <row r="931" spans="12:12" x14ac:dyDescent="0.25">
      <c r="L931" s="14"/>
    </row>
    <row r="932" spans="12:12" x14ac:dyDescent="0.25">
      <c r="L932" s="14"/>
    </row>
    <row r="933" spans="12:12" x14ac:dyDescent="0.25">
      <c r="L933" s="14"/>
    </row>
    <row r="934" spans="12:12" x14ac:dyDescent="0.25">
      <c r="L934" s="14"/>
    </row>
    <row r="935" spans="12:12" x14ac:dyDescent="0.25">
      <c r="L935" s="14"/>
    </row>
    <row r="936" spans="12:12" x14ac:dyDescent="0.25">
      <c r="L936" s="14"/>
    </row>
    <row r="937" spans="12:12" x14ac:dyDescent="0.25">
      <c r="L937" s="14"/>
    </row>
    <row r="938" spans="12:12" x14ac:dyDescent="0.25">
      <c r="L938" s="14"/>
    </row>
    <row r="939" spans="12:12" x14ac:dyDescent="0.25">
      <c r="L939" s="14"/>
    </row>
    <row r="940" spans="12:12" x14ac:dyDescent="0.25">
      <c r="L940" s="14"/>
    </row>
    <row r="941" spans="12:12" x14ac:dyDescent="0.25">
      <c r="L941" s="14"/>
    </row>
    <row r="942" spans="12:12" x14ac:dyDescent="0.25">
      <c r="L942" s="14"/>
    </row>
    <row r="943" spans="12:12" x14ac:dyDescent="0.25">
      <c r="L943" s="14"/>
    </row>
    <row r="944" spans="12:12" x14ac:dyDescent="0.25">
      <c r="L944" s="14"/>
    </row>
    <row r="945" spans="12:12" x14ac:dyDescent="0.25">
      <c r="L945" s="14"/>
    </row>
    <row r="946" spans="12:12" x14ac:dyDescent="0.25">
      <c r="L946" s="14"/>
    </row>
    <row r="947" spans="12:12" x14ac:dyDescent="0.25">
      <c r="L947" s="14"/>
    </row>
    <row r="948" spans="12:12" x14ac:dyDescent="0.25">
      <c r="L948" s="14"/>
    </row>
    <row r="949" spans="12:12" x14ac:dyDescent="0.25">
      <c r="L949" s="14"/>
    </row>
    <row r="950" spans="12:12" x14ac:dyDescent="0.25">
      <c r="L950" s="14"/>
    </row>
    <row r="951" spans="12:12" x14ac:dyDescent="0.25">
      <c r="L951" s="14"/>
    </row>
    <row r="952" spans="12:12" x14ac:dyDescent="0.25">
      <c r="L952" s="14"/>
    </row>
    <row r="953" spans="12:12" x14ac:dyDescent="0.25">
      <c r="L953" s="14"/>
    </row>
    <row r="954" spans="12:12" x14ac:dyDescent="0.25">
      <c r="L954" s="14"/>
    </row>
    <row r="955" spans="12:12" x14ac:dyDescent="0.25">
      <c r="L955" s="14"/>
    </row>
    <row r="956" spans="12:12" x14ac:dyDescent="0.25">
      <c r="L956" s="14"/>
    </row>
    <row r="957" spans="12:12" x14ac:dyDescent="0.25">
      <c r="L957" s="14"/>
    </row>
    <row r="958" spans="12:12" x14ac:dyDescent="0.25">
      <c r="L958" s="14"/>
    </row>
    <row r="959" spans="12:12" x14ac:dyDescent="0.25">
      <c r="L959" s="14"/>
    </row>
    <row r="960" spans="12:12" x14ac:dyDescent="0.25">
      <c r="L960" s="14"/>
    </row>
    <row r="961" spans="12:12" x14ac:dyDescent="0.25">
      <c r="L961" s="14"/>
    </row>
    <row r="962" spans="12:12" x14ac:dyDescent="0.25">
      <c r="L962" s="14"/>
    </row>
    <row r="963" spans="12:12" x14ac:dyDescent="0.25">
      <c r="L963" s="14"/>
    </row>
    <row r="964" spans="12:12" x14ac:dyDescent="0.25">
      <c r="L964" s="14"/>
    </row>
    <row r="965" spans="12:12" x14ac:dyDescent="0.25">
      <c r="L965" s="14"/>
    </row>
    <row r="966" spans="12:12" x14ac:dyDescent="0.25">
      <c r="L966" s="14"/>
    </row>
    <row r="967" spans="12:12" x14ac:dyDescent="0.25">
      <c r="L967" s="14"/>
    </row>
    <row r="968" spans="12:12" x14ac:dyDescent="0.25">
      <c r="L968" s="14"/>
    </row>
    <row r="969" spans="12:12" x14ac:dyDescent="0.25">
      <c r="L969" s="14"/>
    </row>
    <row r="970" spans="12:12" x14ac:dyDescent="0.25">
      <c r="L970" s="14"/>
    </row>
    <row r="971" spans="12:12" x14ac:dyDescent="0.25">
      <c r="L971" s="14"/>
    </row>
    <row r="972" spans="12:12" x14ac:dyDescent="0.25">
      <c r="L972" s="14"/>
    </row>
    <row r="973" spans="12:12" x14ac:dyDescent="0.25">
      <c r="L973" s="14"/>
    </row>
    <row r="974" spans="12:12" x14ac:dyDescent="0.25">
      <c r="L974" s="14"/>
    </row>
    <row r="975" spans="12:12" x14ac:dyDescent="0.25">
      <c r="L975" s="14"/>
    </row>
    <row r="976" spans="12:12" x14ac:dyDescent="0.25">
      <c r="L976" s="14"/>
    </row>
    <row r="977" spans="12:12" x14ac:dyDescent="0.25">
      <c r="L977" s="14"/>
    </row>
    <row r="978" spans="12:12" x14ac:dyDescent="0.25">
      <c r="L978" s="14"/>
    </row>
    <row r="979" spans="12:12" x14ac:dyDescent="0.25">
      <c r="L979" s="14"/>
    </row>
    <row r="980" spans="12:12" x14ac:dyDescent="0.25">
      <c r="L980" s="14"/>
    </row>
    <row r="981" spans="12:12" x14ac:dyDescent="0.25">
      <c r="L981" s="14"/>
    </row>
    <row r="982" spans="12:12" x14ac:dyDescent="0.25">
      <c r="L982" s="14"/>
    </row>
    <row r="983" spans="12:12" x14ac:dyDescent="0.25">
      <c r="L983" s="14"/>
    </row>
    <row r="984" spans="12:12" x14ac:dyDescent="0.25">
      <c r="L984" s="14"/>
    </row>
    <row r="985" spans="12:12" x14ac:dyDescent="0.25">
      <c r="L985" s="14"/>
    </row>
    <row r="986" spans="12:12" x14ac:dyDescent="0.25">
      <c r="L986" s="14"/>
    </row>
    <row r="987" spans="12:12" x14ac:dyDescent="0.25">
      <c r="L987" s="14"/>
    </row>
    <row r="988" spans="12:12" x14ac:dyDescent="0.25">
      <c r="L988" s="14"/>
    </row>
    <row r="989" spans="12:12" x14ac:dyDescent="0.25">
      <c r="L989" s="14"/>
    </row>
    <row r="990" spans="12:12" x14ac:dyDescent="0.25">
      <c r="L990" s="14"/>
    </row>
    <row r="991" spans="12:12" x14ac:dyDescent="0.25">
      <c r="L991" s="14"/>
    </row>
    <row r="992" spans="12:12" x14ac:dyDescent="0.25">
      <c r="L992" s="14"/>
    </row>
    <row r="993" spans="12:12" x14ac:dyDescent="0.25">
      <c r="L993" s="14"/>
    </row>
    <row r="994" spans="12:12" x14ac:dyDescent="0.25">
      <c r="L994" s="14"/>
    </row>
    <row r="995" spans="12:12" x14ac:dyDescent="0.25">
      <c r="L995" s="14"/>
    </row>
    <row r="996" spans="12:12" x14ac:dyDescent="0.25">
      <c r="L996" s="14"/>
    </row>
    <row r="997" spans="12:12" x14ac:dyDescent="0.25">
      <c r="L997" s="14"/>
    </row>
    <row r="998" spans="12:12" x14ac:dyDescent="0.25">
      <c r="L998" s="14"/>
    </row>
  </sheetData>
  <sheetProtection algorithmName="SHA-512" hashValue="7yyg8lEJD1OJ+q95ALOjAwUJWJoAfunX09PvouR0Tizm5rzUwXQuQnaIWFgeVOZ7MDPKIaVYsCKVCy75B02QsA==" saltValue="qIJusKRmdC/rWmtPo9tm8Q==" spinCount="100000" sheet="1" formatCells="0" formatColumns="0" formatRows="0" sort="0" autoFilter="0" pivotTables="0"/>
  <autoFilter ref="A6:V6" xr:uid="{00000000-0001-0000-1000-000000000000}"/>
  <mergeCells count="3">
    <mergeCell ref="A1:C1"/>
    <mergeCell ref="D1:I1"/>
    <mergeCell ref="G4:H4"/>
  </mergeCells>
  <dataValidations count="11">
    <dataValidation type="textLength" allowBlank="1" showInputMessage="1" showErrorMessage="1" promptTitle="Limit size to 250" sqref="N204:P998 K204:K998 U7:U198 U202 U200 A203:V203" xr:uid="{00000000-0002-0000-1000-000000000000}">
      <formula1>1</formula1>
      <formula2>250</formula2>
    </dataValidation>
    <dataValidation type="list" allowBlank="1" showInputMessage="1" showErrorMessage="1" sqref="F5 F204:F1048576" xr:uid="{00000000-0002-0000-1000-000001000000}">
      <formula1>Continuingbenefits</formula1>
    </dataValidation>
    <dataValidation type="list" showInputMessage="1" showErrorMessage="1" sqref="C204:C65534" xr:uid="{00000000-0002-0000-1000-000003000000}">
      <formula1>Targetgroup</formula1>
    </dataValidation>
    <dataValidation type="list" allowBlank="1" showInputMessage="1" showErrorMessage="1" sqref="D204:D65534" xr:uid="{00000000-0002-0000-1000-000004000000}">
      <formula1>Appealtype</formula1>
    </dataValidation>
    <dataValidation type="list" allowBlank="1" showInputMessage="1" showErrorMessage="1" sqref="M204:M65534 R7:R202" xr:uid="{00000000-0002-0000-1000-000005000000}">
      <formula1>Resolutiontype</formula1>
    </dataValidation>
    <dataValidation type="list" allowBlank="1" showInputMessage="1" showErrorMessage="1" sqref="J204:J65534" xr:uid="{00000000-0002-0000-1000-000006000000}">
      <formula1>Servicetype</formula1>
    </dataValidation>
    <dataValidation type="list" allowBlank="1" showInputMessage="1" showErrorMessage="1" sqref="I999:I65534" xr:uid="{00000000-0002-0000-1000-000007000000}">
      <formula1>Issuetype</formula1>
    </dataValidation>
    <dataValidation type="textLength" allowBlank="1" showInputMessage="1" showErrorMessage="1" promptTitle="Limit size to 350 characters" sqref="M7:N202 V7:V202 S7:S202" xr:uid="{2AA2E9F7-06BC-4A50-BA60-A3457D3BB4CB}">
      <formula1>1</formula1>
      <formula2>350</formula2>
    </dataValidation>
    <dataValidation type="list" allowBlank="1" showInputMessage="1" showErrorMessage="1" sqref="I204:I998" xr:uid="{00000000-0002-0000-1000-000009000000}">
      <formula1>$A$24:$A$35</formula1>
    </dataValidation>
    <dataValidation type="list" allowBlank="1" showInputMessage="1" showErrorMessage="1" promptTitle="Limit size to 350 characters" sqref="T7:T202" xr:uid="{E7B527FB-EABD-4A3A-A4A4-D7859D385517}">
      <formula1>disenrollment</formula1>
    </dataValidation>
    <dataValidation type="list" allowBlank="1" showInputMessage="1" showErrorMessage="1" sqref="E7:E202" xr:uid="{A74F857F-511E-4533-B347-7FBA7C6673A0}">
      <formula1>Targetgroup</formula1>
    </dataValidation>
  </dataValidations>
  <hyperlinks>
    <hyperlink ref="G4:H4" r:id="rId1" display="https://www.dhs.wisconsin.gov/forms/f02466ai.pdf" xr:uid="{455CAFF5-5A6E-4B62-AF42-FBB309CB22E0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1000-00000A000000}">
          <x14:formula1>
            <xm:f>Categories!$A$15:$A$18</xm:f>
          </x14:formula1>
          <xm:sqref>H204:H998</xm:sqref>
        </x14:dataValidation>
        <x14:dataValidation type="list" allowBlank="1" showInputMessage="1" showErrorMessage="1" xr:uid="{134568B5-87E0-4045-BB85-94983B3ADF2E}">
          <x14:formula1>
            <xm:f>Categories!$A$12:$A$18</xm:f>
          </x14:formula1>
          <xm:sqref>I7:I202</xm:sqref>
        </x14:dataValidation>
        <x14:dataValidation type="list" allowBlank="1" showInputMessage="1" showErrorMessage="1" xr:uid="{FD990FA3-8ADE-48AF-BB0A-3C2321E4AAFC}">
          <x14:formula1>
            <xm:f>Categories!$A$7:$A$8</xm:f>
          </x14:formula1>
          <xm:sqref>F7:F202</xm:sqref>
        </x14:dataValidation>
        <x14:dataValidation type="list" allowBlank="1" showInputMessage="1" showErrorMessage="1" xr:uid="{2EA11D53-E23D-4EA9-AAED-166241BF9772}">
          <x14:formula1>
            <xm:f>Categories!$A$35:$A$39</xm:f>
          </x14:formula1>
          <xm:sqref>K7:K202</xm:sqref>
        </x14:dataValidation>
        <x14:dataValidation type="list" allowBlank="1" showInputMessage="1" showErrorMessage="1" xr:uid="{51053B26-DA07-4F14-B4CC-CC796E9CAA3C}">
          <x14:formula1>
            <xm:f>Categories!$A$70:$A$78</xm:f>
          </x14:formula1>
          <xm:sqref>Q7:Q202</xm:sqref>
        </x14:dataValidation>
        <x14:dataValidation type="list" allowBlank="1" showInputMessage="1" showErrorMessage="1" xr:uid="{8B417BCA-46B9-4F82-8CB6-6713E8F2C257}">
          <x14:formula1>
            <xm:f>Categories!$A$21:$A$31</xm:f>
          </x14:formula1>
          <xm:sqref>J7:J202</xm:sqref>
        </x14:dataValidation>
        <x14:dataValidation type="list" errorStyle="warning" allowBlank="1" showInputMessage="1" showErrorMessage="1" xr:uid="{BA3E4FBE-D8F0-414E-A2A9-20A20D6E7B83}">
          <x14:formula1>
            <xm:f>Categories!$A$43:$A$67</xm:f>
          </x14:formula1>
          <xm:sqref>L7:L15</xm:sqref>
        </x14:dataValidation>
        <x14:dataValidation type="list" allowBlank="1" showInputMessage="1" showErrorMessage="1" xr:uid="{3E3D34D4-45BD-4F13-B420-E4A62751F9B2}">
          <x14:formula1>
            <xm:f>Categories!$A$43:$A$67</xm:f>
          </x14:formula1>
          <xm:sqref>L16:L202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44"/>
  <sheetViews>
    <sheetView zoomScaleNormal="100" workbookViewId="0">
      <selection activeCell="I36" sqref="I36"/>
    </sheetView>
  </sheetViews>
  <sheetFormatPr defaultColWidth="16.6640625" defaultRowHeight="13.2" x14ac:dyDescent="0.25"/>
  <cols>
    <col min="1" max="5" width="18.6640625" style="39" customWidth="1"/>
    <col min="6" max="7" width="18.6640625" style="43" customWidth="1"/>
    <col min="8" max="11" width="18.6640625" style="39" customWidth="1"/>
    <col min="12" max="12" width="8.33203125" bestFit="1" customWidth="1"/>
    <col min="13" max="13" width="7.33203125" customWidth="1"/>
    <col min="14" max="14" width="31.6640625" hidden="1" customWidth="1"/>
    <col min="15" max="15" width="8.44140625" bestFit="1" customWidth="1"/>
    <col min="16" max="16" width="35.5546875" bestFit="1" customWidth="1"/>
    <col min="17" max="17" width="8.44140625" bestFit="1" customWidth="1"/>
    <col min="18" max="18" width="41.33203125" bestFit="1" customWidth="1"/>
    <col min="19" max="19" width="8.44140625" bestFit="1" customWidth="1"/>
  </cols>
  <sheetData>
    <row r="1" spans="1:12" ht="13.8" thickBot="1" x14ac:dyDescent="0.3">
      <c r="A1" s="4" t="s">
        <v>78</v>
      </c>
      <c r="B1" s="61">
        <f>'3rd Quarter'!A203</f>
        <v>0</v>
      </c>
      <c r="G1" s="62"/>
    </row>
    <row r="2" spans="1:12" s="6" customFormat="1" ht="27.6" thickTop="1" thickBot="1" x14ac:dyDescent="0.3">
      <c r="A2" s="39"/>
      <c r="B2" s="5" t="s">
        <v>74</v>
      </c>
      <c r="C2" s="39"/>
      <c r="D2" s="39"/>
      <c r="E2" s="5" t="s">
        <v>120</v>
      </c>
      <c r="F2" s="5"/>
      <c r="G2" s="39"/>
      <c r="H2" s="5" t="s">
        <v>56</v>
      </c>
      <c r="I2" s="5"/>
      <c r="J2" s="39"/>
      <c r="K2" s="43"/>
    </row>
    <row r="3" spans="1:12" ht="14.4" thickTop="1" thickBot="1" x14ac:dyDescent="0.3">
      <c r="B3" s="5" t="s">
        <v>72</v>
      </c>
      <c r="C3" s="5" t="s">
        <v>73</v>
      </c>
      <c r="E3" s="5" t="s">
        <v>72</v>
      </c>
      <c r="F3" s="5" t="s">
        <v>73</v>
      </c>
      <c r="G3" s="39"/>
      <c r="H3" s="5" t="s">
        <v>72</v>
      </c>
      <c r="I3" s="5" t="s">
        <v>73</v>
      </c>
      <c r="K3" s="43"/>
    </row>
    <row r="4" spans="1:12" ht="13.8" thickTop="1" x14ac:dyDescent="0.25">
      <c r="A4" s="40" t="s">
        <v>39</v>
      </c>
      <c r="B4" s="2">
        <f>COUNTIF('3rd Quarter'!E7:E202,"PD")</f>
        <v>0</v>
      </c>
      <c r="C4" s="62" t="e">
        <f>B4/B1</f>
        <v>#DIV/0!</v>
      </c>
      <c r="D4" s="18" t="s">
        <v>155</v>
      </c>
      <c r="E4" s="2">
        <f>COUNTIF('3rd Quarter'!F7:F202,"DHS/EQRO")</f>
        <v>0</v>
      </c>
      <c r="F4" s="62" t="e">
        <f>E4/B1</f>
        <v>#DIV/0!</v>
      </c>
      <c r="G4" s="39" t="s">
        <v>102</v>
      </c>
      <c r="H4" s="2">
        <f>COUNTIF('3rd Quarter'!I7:I202,"Attorney")</f>
        <v>0</v>
      </c>
      <c r="I4" s="62" t="e">
        <f>H4/B1</f>
        <v>#DIV/0!</v>
      </c>
    </row>
    <row r="5" spans="1:12" x14ac:dyDescent="0.25">
      <c r="A5" s="39" t="s">
        <v>38</v>
      </c>
      <c r="B5" s="2">
        <f>COUNTIF('3rd Quarter'!E7:E202,"FE")</f>
        <v>0</v>
      </c>
      <c r="C5" s="62" t="e">
        <f>B5/B1</f>
        <v>#DIV/0!</v>
      </c>
      <c r="D5" s="18" t="s">
        <v>61</v>
      </c>
      <c r="E5" s="2">
        <f>COUNTIF('3rd Quarter'!F7:F202,"MCO")</f>
        <v>0</v>
      </c>
      <c r="F5" s="62" t="e">
        <f>E5/B1</f>
        <v>#DIV/0!</v>
      </c>
      <c r="G5" s="39" t="s">
        <v>7</v>
      </c>
      <c r="H5" s="2">
        <f>COUNTIF('3rd Quarter'!I7:I202,"BOALTC")</f>
        <v>0</v>
      </c>
      <c r="I5" s="62" t="e">
        <f>H5/B1</f>
        <v>#DIV/0!</v>
      </c>
    </row>
    <row r="6" spans="1:12" x14ac:dyDescent="0.25">
      <c r="A6" s="39" t="s">
        <v>60</v>
      </c>
      <c r="B6" s="2">
        <f>COUNTIF('3rd Quarter'!E7:E202,"ID/DD")</f>
        <v>0</v>
      </c>
      <c r="C6" s="62" t="e">
        <f>B6/B1</f>
        <v>#DIV/0!</v>
      </c>
      <c r="D6" s="29" t="s">
        <v>75</v>
      </c>
      <c r="E6" s="57">
        <f>SUM(E4:E5)</f>
        <v>0</v>
      </c>
      <c r="F6" s="62" t="e">
        <f>SUM(F4:F5)</f>
        <v>#DIV/0!</v>
      </c>
      <c r="G6" s="39" t="s">
        <v>8</v>
      </c>
      <c r="H6" s="2">
        <f>COUNTIF('3rd Quarter'!I7:I202,"DBS")</f>
        <v>0</v>
      </c>
      <c r="I6" s="62" t="e">
        <f>H6/B1</f>
        <v>#DIV/0!</v>
      </c>
    </row>
    <row r="7" spans="1:12" x14ac:dyDescent="0.25">
      <c r="A7" s="29" t="s">
        <v>75</v>
      </c>
      <c r="B7" s="57">
        <f>B4+B5+B6</f>
        <v>0</v>
      </c>
      <c r="C7" s="62" t="e">
        <f>C4+C5+C6</f>
        <v>#DIV/0!</v>
      </c>
      <c r="F7" s="63" t="s">
        <v>58</v>
      </c>
      <c r="G7" s="39" t="s">
        <v>6</v>
      </c>
      <c r="H7" s="2">
        <f>COUNTIF('3rd Quarter'!I7:I202,"DRW")</f>
        <v>0</v>
      </c>
      <c r="I7" s="62" t="e">
        <f>H7/B1</f>
        <v>#DIV/0!</v>
      </c>
    </row>
    <row r="8" spans="1:12" x14ac:dyDescent="0.25">
      <c r="G8" s="40" t="s">
        <v>71</v>
      </c>
      <c r="H8" s="2">
        <f>COUNTIF('3rd Quarter'!I7:I202,"EBS")</f>
        <v>0</v>
      </c>
      <c r="I8" s="62" t="e">
        <f>H8/B1</f>
        <v>#DIV/0!</v>
      </c>
    </row>
    <row r="9" spans="1:12" x14ac:dyDescent="0.25">
      <c r="G9" s="39" t="s">
        <v>33</v>
      </c>
      <c r="H9" s="2">
        <f>COUNTIF('3rd Quarter'!I7:I202,"None")</f>
        <v>0</v>
      </c>
      <c r="I9" s="62" t="e">
        <f>H9/B1</f>
        <v>#DIV/0!</v>
      </c>
    </row>
    <row r="10" spans="1:12" x14ac:dyDescent="0.25">
      <c r="G10" s="39" t="s">
        <v>9</v>
      </c>
      <c r="H10" s="2">
        <f>COUNTIF('3rd Quarter'!I7:I202,"Other")</f>
        <v>0</v>
      </c>
      <c r="I10" s="62" t="e">
        <f>H10/B1</f>
        <v>#DIV/0!</v>
      </c>
    </row>
    <row r="11" spans="1:12" x14ac:dyDescent="0.25">
      <c r="G11" s="29" t="s">
        <v>75</v>
      </c>
      <c r="H11" s="57">
        <f>SUM(H4:H10)</f>
        <v>0</v>
      </c>
      <c r="I11" s="62" t="e">
        <f>SUM(I4:I10)</f>
        <v>#DIV/0!</v>
      </c>
    </row>
    <row r="12" spans="1:12" x14ac:dyDescent="0.25">
      <c r="J12" s="43"/>
      <c r="L12" s="3"/>
    </row>
    <row r="13" spans="1:12" ht="13.8" thickBot="1" x14ac:dyDescent="0.3">
      <c r="I13" s="43"/>
    </row>
    <row r="14" spans="1:12" ht="27.6" thickTop="1" thickBot="1" x14ac:dyDescent="0.3">
      <c r="B14" s="5" t="s">
        <v>76</v>
      </c>
      <c r="C14" s="5"/>
      <c r="E14" s="5" t="s">
        <v>30</v>
      </c>
      <c r="F14" s="5"/>
      <c r="H14" s="5" t="s">
        <v>29</v>
      </c>
      <c r="I14" s="5"/>
      <c r="J14" s="43"/>
      <c r="K14" s="43"/>
    </row>
    <row r="15" spans="1:12" ht="14.4" thickTop="1" thickBot="1" x14ac:dyDescent="0.3">
      <c r="B15" s="5" t="s">
        <v>72</v>
      </c>
      <c r="C15" s="5" t="s">
        <v>73</v>
      </c>
      <c r="E15" s="5" t="s">
        <v>72</v>
      </c>
      <c r="F15" s="5" t="s">
        <v>73</v>
      </c>
      <c r="H15" s="5" t="s">
        <v>72</v>
      </c>
      <c r="I15" s="5" t="s">
        <v>73</v>
      </c>
    </row>
    <row r="16" spans="1:12" ht="40.200000000000003" thickTop="1" x14ac:dyDescent="0.25">
      <c r="A16" s="66" t="s">
        <v>163</v>
      </c>
      <c r="B16" s="2">
        <f>COUNTIF('3rd Quarter'!J7:J202,"Abuse, neglect, or explotation")</f>
        <v>0</v>
      </c>
      <c r="C16" s="62" t="e">
        <f>B16/B1</f>
        <v>#DIV/0!</v>
      </c>
      <c r="D16" s="40" t="s">
        <v>157</v>
      </c>
      <c r="E16" s="2">
        <f>COUNTIF('3rd Quarter'!L7:L202,"Acute/Primary medical services (FCP/P Only)")</f>
        <v>0</v>
      </c>
      <c r="F16" s="62" t="e">
        <f>E16/B1</f>
        <v>#DIV/0!</v>
      </c>
      <c r="G16" s="18" t="s">
        <v>152</v>
      </c>
      <c r="H16" s="2">
        <f>COUNTIF('3rd Quarter'!R7:R202,"EQRO - Upheld MCO decision")</f>
        <v>0</v>
      </c>
      <c r="I16" s="62" t="e">
        <f>H16/B1</f>
        <v>#DIV/0!</v>
      </c>
      <c r="K16" s="33" t="s">
        <v>169</v>
      </c>
    </row>
    <row r="17" spans="1:11" ht="26.4" x14ac:dyDescent="0.25">
      <c r="A17" s="18" t="s">
        <v>121</v>
      </c>
      <c r="B17" s="2">
        <f>COUNTIF('3rd Quarter'!J7:J202,"Access to care")</f>
        <v>0</v>
      </c>
      <c r="C17" s="62" t="e">
        <f>B17/B1</f>
        <v>#DIV/0!</v>
      </c>
      <c r="D17" s="40" t="s">
        <v>133</v>
      </c>
      <c r="E17" s="2">
        <f>COUNTIF('3rd Quarter'!L7:L202,"Adaptive aids")</f>
        <v>0</v>
      </c>
      <c r="F17" s="62" t="e">
        <f>E17/B1</f>
        <v>#DIV/0!</v>
      </c>
      <c r="G17" s="18" t="s">
        <v>153</v>
      </c>
      <c r="H17" s="2">
        <f>COUNTIF('3rd Quarter'!R7:R202,"EQRO - Overturned MCO decision")</f>
        <v>0</v>
      </c>
      <c r="I17" s="62" t="e">
        <f>H17/B1</f>
        <v>#DIV/0!</v>
      </c>
      <c r="K17" s="43">
        <f>'3rd Quarter'!A203+'2ndQtrAnalysis'!K18</f>
        <v>0</v>
      </c>
    </row>
    <row r="18" spans="1:11" ht="39.6" x14ac:dyDescent="0.25">
      <c r="A18" s="18" t="s">
        <v>122</v>
      </c>
      <c r="B18" s="2">
        <f>COUNTIF('3rd Quarter'!J7:J202,"Denial of request for expedited appeal")</f>
        <v>0</v>
      </c>
      <c r="C18" s="62" t="e">
        <f>B18/B1</f>
        <v>#DIV/0!</v>
      </c>
      <c r="D18" s="40" t="s">
        <v>19</v>
      </c>
      <c r="E18" s="2">
        <f>COUNTIF('3rd Quarter'!L7:L202,"Adult day care")</f>
        <v>0</v>
      </c>
      <c r="F18" s="62" t="e">
        <f>E18/B1</f>
        <v>#DIV/0!</v>
      </c>
      <c r="G18" s="18" t="s">
        <v>154</v>
      </c>
      <c r="H18" s="2">
        <f>COUNTIF('3rd Quarter'!R7:R202,"EQRO - partially upheld MCO decision")</f>
        <v>0</v>
      </c>
      <c r="I18" s="62" t="e">
        <f>H18/B1</f>
        <v>#DIV/0!</v>
      </c>
      <c r="K18" s="39" t="s">
        <v>171</v>
      </c>
    </row>
    <row r="19" spans="1:11" ht="52.8" x14ac:dyDescent="0.25">
      <c r="A19" s="66" t="s">
        <v>128</v>
      </c>
      <c r="B19" s="2">
        <f>COUNTIF('3rd Quarter'!J7:J202,"Lack of timely plan response to service authorization or appeal request")</f>
        <v>0</v>
      </c>
      <c r="C19" s="62" t="e">
        <f>B19/B1</f>
        <v>#DIV/0!</v>
      </c>
      <c r="D19" s="40" t="s">
        <v>96</v>
      </c>
      <c r="E19" s="2">
        <f>COUNTIF('3rd Quarter'!L7:L202,"AODA services")</f>
        <v>0</v>
      </c>
      <c r="F19" s="62" t="e">
        <f>E19/B1</f>
        <v>#DIV/0!</v>
      </c>
      <c r="G19" s="18" t="s">
        <v>166</v>
      </c>
      <c r="H19" s="2">
        <f>COUNTIF('3rd Quarter'!R7:R202,"MCO Committee - unfounded")</f>
        <v>0</v>
      </c>
      <c r="I19" s="62" t="e">
        <f>H19/B1</f>
        <v>#DIV/0!</v>
      </c>
      <c r="K19" s="64" t="e">
        <f>K17/'3rd Quarter'!G2</f>
        <v>#DIV/0!</v>
      </c>
    </row>
    <row r="20" spans="1:11" ht="26.4" x14ac:dyDescent="0.25">
      <c r="A20" s="66" t="s">
        <v>123</v>
      </c>
      <c r="B20" s="2">
        <f>COUNTIF('3rd Quarter'!J7:J202,"Payment/billing issue")</f>
        <v>0</v>
      </c>
      <c r="C20" s="62" t="e">
        <f>B20/B1</f>
        <v>#DIV/0!</v>
      </c>
      <c r="D20" s="40" t="s">
        <v>23</v>
      </c>
      <c r="E20" s="2">
        <f>COUNTIF('3rd Quarter'!L7:L202,"Communication aids")</f>
        <v>0</v>
      </c>
      <c r="F20" s="62" t="e">
        <f>E20/B1</f>
        <v>#DIV/0!</v>
      </c>
      <c r="G20" s="18" t="s">
        <v>165</v>
      </c>
      <c r="H20" s="2">
        <f>COUNTIF('3rd Quarter'!R7:R202,"MCO Committee - founded")</f>
        <v>0</v>
      </c>
      <c r="I20" s="62" t="e">
        <f>H20/B1</f>
        <v>#DIV/0!</v>
      </c>
    </row>
    <row r="21" spans="1:11" ht="26.4" x14ac:dyDescent="0.25">
      <c r="A21" s="18" t="s">
        <v>124</v>
      </c>
      <c r="B21" s="2">
        <f>COUNTIF('3rd Quarter'!J7:J202,"Plan communications")</f>
        <v>0</v>
      </c>
      <c r="C21" s="62" t="e">
        <f>B21/B1</f>
        <v>#DIV/0!</v>
      </c>
      <c r="D21" s="40" t="s">
        <v>42</v>
      </c>
      <c r="E21" s="2">
        <f>COUNTIF('3rd Quarter'!L7:L202,"Counseling &amp; therapeutic services")</f>
        <v>0</v>
      </c>
      <c r="F21" s="62" t="e">
        <f>E21/B1</f>
        <v>#DIV/0!</v>
      </c>
      <c r="G21" s="18" t="s">
        <v>167</v>
      </c>
      <c r="H21" s="2">
        <f>COUNTIF('3rd Quarter'!R7:R202,"MCO Committee - partially founded")</f>
        <v>0</v>
      </c>
      <c r="I21" s="62" t="e">
        <f>H21/B1</f>
        <v>#DIV/0!</v>
      </c>
    </row>
    <row r="22" spans="1:11" ht="26.4" x14ac:dyDescent="0.25">
      <c r="A22" s="66" t="s">
        <v>125</v>
      </c>
      <c r="B22" s="2">
        <f>COUNTIF('3rd Quarter'!J7:J202,"Plan or provider care management")</f>
        <v>0</v>
      </c>
      <c r="C22" s="62" t="e">
        <f>B22/B1</f>
        <v>#DIV/0!</v>
      </c>
      <c r="D22" s="40" t="s">
        <v>158</v>
      </c>
      <c r="E22" s="2">
        <f>COUNTIF('3rd Quarter'!L7:L202,"Dental services (FCP/P only)")</f>
        <v>0</v>
      </c>
      <c r="F22" s="62" t="e">
        <f>E22/B1</f>
        <v>#DIV/0!</v>
      </c>
      <c r="G22" s="18" t="s">
        <v>141</v>
      </c>
      <c r="H22" s="2">
        <f>COUNTIF('3rd Quarter'!R7:R202,"Member withdrew")</f>
        <v>0</v>
      </c>
      <c r="I22" s="62" t="e">
        <f>H22/B1</f>
        <v>#DIV/0!</v>
      </c>
    </row>
    <row r="23" spans="1:11" ht="39.6" x14ac:dyDescent="0.25">
      <c r="A23" s="66" t="s">
        <v>126</v>
      </c>
      <c r="B23" s="2">
        <f>COUNTIF('3rd Quarter'!J7:J202,"Plan or provider customer service")</f>
        <v>0</v>
      </c>
      <c r="C23" s="62" t="e">
        <f>B23/B1</f>
        <v>#DIV/0!</v>
      </c>
      <c r="D23" s="40" t="s">
        <v>134</v>
      </c>
      <c r="E23" s="2">
        <f>COUNTIF('3rd Quarter'!L7:L202,"DME / DMS - durable medical equipment/supplies")</f>
        <v>0</v>
      </c>
      <c r="F23" s="62" t="e">
        <f>E23/B1</f>
        <v>#DIV/0!</v>
      </c>
      <c r="G23" s="18" t="s">
        <v>140</v>
      </c>
      <c r="H23" s="2">
        <f>COUNTIF('3rd Quarter'!R7:R202,"Member did not pursue")</f>
        <v>0</v>
      </c>
      <c r="I23" s="62" t="e">
        <f>H23/B1</f>
        <v>#DIV/0!</v>
      </c>
    </row>
    <row r="24" spans="1:11" ht="26.4" x14ac:dyDescent="0.25">
      <c r="A24" s="66" t="s">
        <v>164</v>
      </c>
      <c r="B24" s="2">
        <f>COUNTIF('3rd Quarter'!J7:J202,"Provider quality of care")</f>
        <v>0</v>
      </c>
      <c r="C24" s="62" t="e">
        <f>B24/B1</f>
        <v>#DIV/0!</v>
      </c>
      <c r="D24" s="40" t="s">
        <v>20</v>
      </c>
      <c r="E24" s="2">
        <f>COUNTIF('3rd Quarter'!L7:L202,"Employment services")</f>
        <v>0</v>
      </c>
      <c r="F24" s="62" t="e">
        <f>E24/B1</f>
        <v>#DIV/0!</v>
      </c>
      <c r="G24" s="18" t="s">
        <v>99</v>
      </c>
      <c r="H24" s="2">
        <f>COUNTIF('3rd Quarter'!R7:R202,"Disenrolled")</f>
        <v>0</v>
      </c>
      <c r="I24" s="62" t="e">
        <f>H24/B1</f>
        <v>#DIV/0!</v>
      </c>
    </row>
    <row r="25" spans="1:11" x14ac:dyDescent="0.25">
      <c r="A25" s="66" t="s">
        <v>127</v>
      </c>
      <c r="B25" s="2">
        <f>COUNTIF('3rd Quarter'!J7:J202,"Suspected fraud")</f>
        <v>0</v>
      </c>
      <c r="C25" s="62" t="e">
        <f>B25/B1</f>
        <v>#DIV/0!</v>
      </c>
      <c r="D25" s="40" t="s">
        <v>24</v>
      </c>
      <c r="E25" s="2">
        <f>COUNTIF('3rd Quarter'!L7:L202,"Financial services")</f>
        <v>0</v>
      </c>
      <c r="F25" s="62" t="e">
        <f>E25/B1</f>
        <v>#DIV/0!</v>
      </c>
      <c r="G25" s="18" t="s">
        <v>168</v>
      </c>
      <c r="H25" s="2">
        <f>COUNTIF('3rd Quarter'!R7:R202,"Mediation- resolved")</f>
        <v>0</v>
      </c>
      <c r="I25" s="62" t="e">
        <f>H25/B1</f>
        <v>#DIV/0!</v>
      </c>
    </row>
    <row r="26" spans="1:11" x14ac:dyDescent="0.25">
      <c r="A26" s="60" t="s">
        <v>9</v>
      </c>
      <c r="B26" s="2">
        <f>COUNTIF('3rd Quarter'!J7:J202,"Other")</f>
        <v>0</v>
      </c>
      <c r="C26" s="62" t="e">
        <f>B26/B1</f>
        <v>#DIV/0!</v>
      </c>
      <c r="D26" s="40" t="s">
        <v>65</v>
      </c>
      <c r="E26" s="2">
        <f>COUNTIF('3rd Quarter'!L7:L202,"Home modifications")</f>
        <v>0</v>
      </c>
      <c r="F26" s="62" t="e">
        <f>E26/B1</f>
        <v>#DIV/0!</v>
      </c>
      <c r="G26" s="18" t="s">
        <v>132</v>
      </c>
      <c r="H26" s="2">
        <f>COUNTIF('3rd Quarter'!R7:R202,"Pending/In Process")</f>
        <v>0</v>
      </c>
      <c r="I26" s="62" t="e">
        <f>H26/B1</f>
        <v>#DIV/0!</v>
      </c>
    </row>
    <row r="27" spans="1:11" x14ac:dyDescent="0.25">
      <c r="A27" s="29" t="s">
        <v>75</v>
      </c>
      <c r="B27" s="57">
        <f>SUM(B16:B26)</f>
        <v>0</v>
      </c>
      <c r="C27" s="62" t="e">
        <f>SUM(C16:C26)</f>
        <v>#DIV/0!</v>
      </c>
      <c r="D27" s="40" t="s">
        <v>21</v>
      </c>
      <c r="E27" s="2">
        <f>COUNTIF('3rd Quarter'!L7:L202,"Meals")</f>
        <v>0</v>
      </c>
      <c r="F27" s="62" t="e">
        <f>E27/B1</f>
        <v>#DIV/0!</v>
      </c>
      <c r="G27" s="77" t="s">
        <v>177</v>
      </c>
      <c r="H27" s="57">
        <f>SUM(H16:H26)</f>
        <v>0</v>
      </c>
      <c r="I27" s="62" t="e">
        <f>SUM(I16:I26)</f>
        <v>#DIV/0!</v>
      </c>
    </row>
    <row r="28" spans="1:11" x14ac:dyDescent="0.25">
      <c r="D28" s="40" t="s">
        <v>95</v>
      </c>
      <c r="E28" s="2">
        <f>COUNTIF('3rd Quarter'!L7:L202,"Nursing services")</f>
        <v>0</v>
      </c>
      <c r="F28" s="62" t="e">
        <f>E28/B1</f>
        <v>#DIV/0!</v>
      </c>
      <c r="G28" s="39"/>
    </row>
    <row r="29" spans="1:11" ht="26.4" x14ac:dyDescent="0.25">
      <c r="D29" s="40" t="s">
        <v>135</v>
      </c>
      <c r="E29" s="2">
        <f>COUNTIF('3rd Quarter'!L7:L202,"ONS - Oral nutritional supplement")</f>
        <v>0</v>
      </c>
      <c r="F29" s="62" t="e">
        <f>E29/B1</f>
        <v>#DIV/0!</v>
      </c>
      <c r="G29" s="39"/>
    </row>
    <row r="30" spans="1:11" x14ac:dyDescent="0.25">
      <c r="D30" s="40" t="s">
        <v>43</v>
      </c>
      <c r="E30" s="2">
        <f>COUNTIF('3rd Quarter'!L7:L202,"OT / PT / SLP")</f>
        <v>0</v>
      </c>
      <c r="F30" s="62" t="e">
        <f>E30/B1</f>
        <v>#DIV/0!</v>
      </c>
      <c r="G30" s="39"/>
    </row>
    <row r="31" spans="1:11" x14ac:dyDescent="0.25">
      <c r="D31" s="40" t="s">
        <v>104</v>
      </c>
      <c r="E31" s="2">
        <f>COUNTIF('3rd Quarter'!L7:L202,"Personal Care (PC)")</f>
        <v>0</v>
      </c>
      <c r="F31" s="62" t="e">
        <f>E31/B1</f>
        <v>#DIV/0!</v>
      </c>
      <c r="G31" s="39"/>
    </row>
    <row r="32" spans="1:11" x14ac:dyDescent="0.25">
      <c r="D32" s="40" t="s">
        <v>136</v>
      </c>
      <c r="E32" s="2">
        <f>COUNTIF('3rd Quarter'!L7:L202,"Power mobility")</f>
        <v>0</v>
      </c>
      <c r="F32" s="62" t="e">
        <f>E32/B1</f>
        <v>#DIV/0!</v>
      </c>
      <c r="G32" s="39"/>
    </row>
    <row r="33" spans="1:11" x14ac:dyDescent="0.25">
      <c r="D33" s="40" t="s">
        <v>25</v>
      </c>
      <c r="E33" s="2">
        <f>COUNTIF('3rd Quarter'!L7:L202,"Relocation services")</f>
        <v>0</v>
      </c>
      <c r="F33" s="62" t="e">
        <f>E33/B1</f>
        <v>#DIV/0!</v>
      </c>
      <c r="G33" s="39"/>
    </row>
    <row r="34" spans="1:11" x14ac:dyDescent="0.25">
      <c r="D34" s="40" t="s">
        <v>26</v>
      </c>
      <c r="E34" s="2">
        <f>COUNTIF('3rd Quarter'!L7:L202,"Residential care")</f>
        <v>0</v>
      </c>
      <c r="F34" s="62" t="e">
        <f>E34/B1</f>
        <v>#DIV/0!</v>
      </c>
      <c r="G34" s="39"/>
    </row>
    <row r="35" spans="1:11" ht="26.4" x14ac:dyDescent="0.25">
      <c r="D35" s="40" t="s">
        <v>137</v>
      </c>
      <c r="E35" s="2">
        <f>COUNTIF('3rd Quarter'!L7:L202,"Supportive homecare (SHC)")</f>
        <v>0</v>
      </c>
      <c r="F35" s="62" t="e">
        <f>E35/B1</f>
        <v>#DIV/0!</v>
      </c>
      <c r="G35" s="39"/>
    </row>
    <row r="36" spans="1:11" ht="26.4" x14ac:dyDescent="0.25">
      <c r="D36" s="40" t="s">
        <v>105</v>
      </c>
      <c r="E36" s="2">
        <f>COUNTIF('3rd Quarter'!L7:L202,"Skilled nursing facility (SNF)")</f>
        <v>0</v>
      </c>
      <c r="F36" s="62" t="e">
        <f>E36/B1</f>
        <v>#DIV/0!</v>
      </c>
      <c r="G36" s="39"/>
    </row>
    <row r="37" spans="1:11" s="38" customFormat="1" ht="26.4" x14ac:dyDescent="0.25">
      <c r="A37" s="39"/>
      <c r="B37" s="39"/>
      <c r="C37" s="39"/>
      <c r="D37" s="40" t="s">
        <v>180</v>
      </c>
      <c r="E37" s="2">
        <f>COUNTIF('3rd Quarter'!L8:L203,"Transportation - Community")</f>
        <v>0</v>
      </c>
      <c r="F37" s="62" t="e">
        <f>E37/B1</f>
        <v>#DIV/0!</v>
      </c>
      <c r="G37" s="39"/>
      <c r="H37" s="39"/>
      <c r="I37" s="39"/>
      <c r="J37" s="39"/>
      <c r="K37" s="39"/>
    </row>
    <row r="38" spans="1:11" s="38" customFormat="1" ht="26.4" x14ac:dyDescent="0.25">
      <c r="A38" s="39"/>
      <c r="B38" s="39"/>
      <c r="C38" s="39"/>
      <c r="D38" s="40" t="s">
        <v>179</v>
      </c>
      <c r="E38" s="2">
        <f>COUNTIF('3rd Quarter'!L9:L204,"Transportation - NEMT")</f>
        <v>0</v>
      </c>
      <c r="F38" s="62" t="e">
        <f>E38/B1</f>
        <v>#DIV/0!</v>
      </c>
      <c r="G38" s="39"/>
      <c r="H38" s="39"/>
      <c r="I38" s="39"/>
      <c r="J38" s="39"/>
      <c r="K38" s="39"/>
    </row>
    <row r="39" spans="1:11" ht="39.6" x14ac:dyDescent="0.25">
      <c r="D39" s="40" t="s">
        <v>138</v>
      </c>
      <c r="E39" s="2">
        <f>COUNTIF('3rd Quarter'!L7:L202,"Other service type (note in Summary of Issue column)")</f>
        <v>0</v>
      </c>
      <c r="F39" s="62" t="e">
        <f>E39/B1</f>
        <v>#DIV/0!</v>
      </c>
      <c r="G39" s="39"/>
    </row>
    <row r="40" spans="1:11" ht="26.4" x14ac:dyDescent="0.25">
      <c r="D40" s="40" t="s">
        <v>139</v>
      </c>
      <c r="E40" s="2">
        <f>COUNTIF('3rd Quarter'!L7:L202,"N/A- grievance does not involve a service")</f>
        <v>0</v>
      </c>
      <c r="F40" s="62" t="e">
        <f>E40/B1</f>
        <v>#DIV/0!</v>
      </c>
      <c r="G40" s="39"/>
    </row>
    <row r="41" spans="1:11" x14ac:dyDescent="0.25">
      <c r="D41" s="29" t="s">
        <v>75</v>
      </c>
      <c r="E41" s="57">
        <f>SUM(E16:E40)</f>
        <v>0</v>
      </c>
      <c r="F41" s="62" t="e">
        <f>SUM(F16:F40)</f>
        <v>#DIV/0!</v>
      </c>
      <c r="G41" s="39"/>
    </row>
    <row r="42" spans="1:11" x14ac:dyDescent="0.25">
      <c r="G42" s="39"/>
    </row>
    <row r="43" spans="1:11" x14ac:dyDescent="0.25">
      <c r="F43" s="39"/>
      <c r="G43" s="39"/>
    </row>
    <row r="44" spans="1:11" x14ac:dyDescent="0.25">
      <c r="G44" s="39"/>
    </row>
  </sheetData>
  <sheetProtection algorithmName="SHA-512" hashValue="t/cn3oaxYGoh2LO+JaO6LYO1UFIR4/BDUow33wXFy+Qgh3DqiGp71b2abAuHgrEpxwBV5WDplHQo8Fhx3PFR7g==" saltValue="YVS0KxVxtyW3bnbla7iPDA==" spinCount="100000" sheet="1" objects="1" scenarios="1"/>
  <conditionalFormatting sqref="G1 F43 C16:C26 I17:I26 G12 F4:F5 F8:F11 F13 G14 F17:F40">
    <cfRule type="cellIs" dxfId="5" priority="3" operator="greaterThan">
      <formula>0.2499</formula>
    </cfRule>
  </conditionalFormatting>
  <conditionalFormatting sqref="F16">
    <cfRule type="cellIs" dxfId="4" priority="2" operator="greaterThan">
      <formula>0.2499</formula>
    </cfRule>
  </conditionalFormatting>
  <conditionalFormatting sqref="I16">
    <cfRule type="cellIs" dxfId="3" priority="1" operator="greaterThan">
      <formula>0.2499</formula>
    </cfRule>
  </conditionalFormatting>
  <dataValidations count="1">
    <dataValidation type="list" showInputMessage="1" showErrorMessage="1" sqref="A5:A6" xr:uid="{00000000-0002-0000-1100-000001000000}">
      <formula1>Targetgroup</formula1>
    </dataValidation>
  </dataValidation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aVmEgtMno8X5pJt2U9HiVVjVcVcUg39Sv3jBXfKNVkaBotTMRgv0WMfHKaJhbrfmRa+UwfR2AttqWScwJeEUdg==" saltValue="sP5ADxoRkyZKMR/UUH+kwg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>
      <selection activeCell="I31" sqref="I31"/>
    </sheetView>
  </sheetViews>
  <sheetFormatPr defaultRowHeight="13.2" x14ac:dyDescent="0.25"/>
  <sheetData/>
  <sheetProtection algorithmName="SHA-512" hashValue="l7RCOitjwX6Hk2FpX2BMMWtk5LNjVkGJAeso8QxHuxppc9bwWfFo8jtYyED1siuILGePgVeiT+l97dYELH4cVA==" saltValue="1AxeDfMqrGmeGv/iwf+I1Q==" spinCount="100000" sheet="1" objects="1" scenarios="1"/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>
      <selection activeCell="T15" sqref="T15"/>
    </sheetView>
  </sheetViews>
  <sheetFormatPr defaultRowHeight="13.2" x14ac:dyDescent="0.25"/>
  <sheetData/>
  <sheetProtection algorithmName="SHA-512" hashValue="7yJGUqfADFy4YDbDTKlBWLduDhG9IVRhmOPUySHZ3gF/MIfirYV/qoANUXSIcfARdwu6KRQOokxH9Lzx64qrRg==" saltValue="dFb00WU6UqXQOLoVEfpd9g==" spinCount="100000" sheet="1" objects="1" scenario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3"/>
  <sheetViews>
    <sheetView topLeftCell="A22" zoomScaleNormal="100" workbookViewId="0">
      <selection activeCell="H35" sqref="H35"/>
    </sheetView>
  </sheetViews>
  <sheetFormatPr defaultColWidth="16.6640625" defaultRowHeight="13.2" x14ac:dyDescent="0.25"/>
  <cols>
    <col min="1" max="5" width="18.6640625" style="39" customWidth="1"/>
    <col min="6" max="7" width="18.6640625" style="43" customWidth="1"/>
    <col min="8" max="11" width="18.6640625" style="39" customWidth="1"/>
    <col min="12" max="12" width="8.33203125" bestFit="1" customWidth="1"/>
    <col min="13" max="13" width="7.33203125" customWidth="1"/>
    <col min="14" max="14" width="31.6640625" style="3" hidden="1" customWidth="1"/>
    <col min="15" max="15" width="8.44140625" bestFit="1" customWidth="1"/>
    <col min="16" max="16" width="35.5546875" bestFit="1" customWidth="1"/>
    <col min="17" max="17" width="8.44140625" bestFit="1" customWidth="1"/>
    <col min="18" max="18" width="41.33203125" bestFit="1" customWidth="1"/>
    <col min="19" max="19" width="8.44140625" bestFit="1" customWidth="1"/>
  </cols>
  <sheetData>
    <row r="1" spans="1:14" ht="13.8" thickBot="1" x14ac:dyDescent="0.3">
      <c r="A1" s="4" t="s">
        <v>57</v>
      </c>
      <c r="B1" s="61">
        <f>'1st Quarter'!A203</f>
        <v>0</v>
      </c>
      <c r="G1" s="62"/>
    </row>
    <row r="2" spans="1:14" s="6" customFormat="1" ht="27.6" thickTop="1" thickBot="1" x14ac:dyDescent="0.3">
      <c r="A2" s="39"/>
      <c r="B2" s="5" t="s">
        <v>74</v>
      </c>
      <c r="C2" s="39"/>
      <c r="D2" s="39"/>
      <c r="E2" s="5" t="s">
        <v>120</v>
      </c>
      <c r="F2" s="5"/>
      <c r="G2" s="62"/>
      <c r="H2" s="39"/>
      <c r="I2" s="5" t="s">
        <v>56</v>
      </c>
      <c r="J2" s="5"/>
      <c r="K2" s="39"/>
      <c r="L2" s="7" t="s">
        <v>58</v>
      </c>
    </row>
    <row r="3" spans="1:14" ht="14.4" thickTop="1" thickBot="1" x14ac:dyDescent="0.3">
      <c r="B3" s="5" t="s">
        <v>72</v>
      </c>
      <c r="C3" s="5" t="s">
        <v>73</v>
      </c>
      <c r="E3" s="5" t="s">
        <v>72</v>
      </c>
      <c r="F3" s="5" t="s">
        <v>73</v>
      </c>
      <c r="I3" s="5" t="s">
        <v>72</v>
      </c>
      <c r="J3" s="5" t="s">
        <v>73</v>
      </c>
      <c r="L3" s="3"/>
      <c r="N3"/>
    </row>
    <row r="4" spans="1:14" ht="13.8" thickTop="1" x14ac:dyDescent="0.25">
      <c r="A4" s="40" t="s">
        <v>39</v>
      </c>
      <c r="B4" s="2">
        <f>COUNTIF('1st Quarter'!E7:E202,"PD")</f>
        <v>0</v>
      </c>
      <c r="C4" s="62" t="e">
        <f>B4/B1</f>
        <v>#DIV/0!</v>
      </c>
      <c r="D4" s="65" t="s">
        <v>155</v>
      </c>
      <c r="E4" s="2">
        <f>COUNTIF('1st Quarter'!F7:F202,"DHS/EQRO")</f>
        <v>0</v>
      </c>
      <c r="F4" s="62" t="e">
        <f>E4/B1</f>
        <v>#DIV/0!</v>
      </c>
      <c r="G4" s="40"/>
      <c r="H4" s="39" t="s">
        <v>102</v>
      </c>
      <c r="I4" s="2">
        <f>COUNTIF('1st Quarter'!I7:I202,"Attorney")</f>
        <v>0</v>
      </c>
      <c r="J4" s="62" t="e">
        <f>I4/B1</f>
        <v>#DIV/0!</v>
      </c>
      <c r="L4" s="3"/>
      <c r="N4"/>
    </row>
    <row r="5" spans="1:14" x14ac:dyDescent="0.25">
      <c r="A5" s="39" t="s">
        <v>38</v>
      </c>
      <c r="B5" s="2">
        <f>COUNTIF('1st Quarter'!E7:E202,"FE")</f>
        <v>0</v>
      </c>
      <c r="C5" s="62" t="e">
        <f>B5/B1</f>
        <v>#DIV/0!</v>
      </c>
      <c r="D5" s="40" t="s">
        <v>61</v>
      </c>
      <c r="E5" s="2">
        <f>COUNTIF('1st Quarter'!F7:F202,"MCO")</f>
        <v>0</v>
      </c>
      <c r="F5" s="62" t="e">
        <f>E5/B1</f>
        <v>#DIV/0!</v>
      </c>
      <c r="G5" s="40"/>
      <c r="H5" s="39" t="s">
        <v>7</v>
      </c>
      <c r="I5" s="2">
        <f>COUNTIF('1st Quarter'!I7:I202,"BOALTC")</f>
        <v>0</v>
      </c>
      <c r="J5" s="62" t="e">
        <f>I5/B1</f>
        <v>#DIV/0!</v>
      </c>
      <c r="L5" s="3"/>
      <c r="N5"/>
    </row>
    <row r="6" spans="1:14" x14ac:dyDescent="0.25">
      <c r="A6" s="39" t="s">
        <v>60</v>
      </c>
      <c r="B6" s="2">
        <f>COUNTIF('1st Quarter'!E7:E202,"ID/DD")</f>
        <v>0</v>
      </c>
      <c r="C6" s="62" t="e">
        <f>B6/B1</f>
        <v>#DIV/0!</v>
      </c>
      <c r="D6" s="29" t="s">
        <v>75</v>
      </c>
      <c r="E6" s="57">
        <f>SUM(E4:E5)</f>
        <v>0</v>
      </c>
      <c r="F6" s="62" t="e">
        <f>SUM(F4:F5)</f>
        <v>#DIV/0!</v>
      </c>
      <c r="G6" s="40"/>
      <c r="H6" s="39" t="s">
        <v>8</v>
      </c>
      <c r="I6" s="2">
        <f>COUNTIF('1st Quarter'!I7:I202,"DBS")</f>
        <v>0</v>
      </c>
      <c r="J6" s="62" t="e">
        <f>I6/B1</f>
        <v>#DIV/0!</v>
      </c>
      <c r="L6" s="3"/>
      <c r="N6"/>
    </row>
    <row r="7" spans="1:14" x14ac:dyDescent="0.25">
      <c r="A7" s="29" t="s">
        <v>75</v>
      </c>
      <c r="B7" s="57">
        <f>B4+B5+B6</f>
        <v>0</v>
      </c>
      <c r="C7" s="62" t="e">
        <f>SUM(C4:C6)</f>
        <v>#DIV/0!</v>
      </c>
      <c r="F7" s="63" t="s">
        <v>58</v>
      </c>
      <c r="G7" s="29"/>
      <c r="H7" s="39" t="s">
        <v>6</v>
      </c>
      <c r="I7" s="2">
        <f>COUNTIF('1st Quarter'!I7:I202,"DRW")</f>
        <v>0</v>
      </c>
      <c r="J7" s="62" t="e">
        <f>I7/B1</f>
        <v>#DIV/0!</v>
      </c>
      <c r="L7" s="3"/>
      <c r="N7"/>
    </row>
    <row r="8" spans="1:14" x14ac:dyDescent="0.25">
      <c r="H8" s="40" t="s">
        <v>71</v>
      </c>
      <c r="I8" s="2">
        <f>COUNTIF('1st Quarter'!I7:I202,"EBS")</f>
        <v>0</v>
      </c>
      <c r="J8" s="62" t="e">
        <f>I8/B1</f>
        <v>#DIV/0!</v>
      </c>
      <c r="L8" s="3"/>
      <c r="N8"/>
    </row>
    <row r="9" spans="1:14" x14ac:dyDescent="0.25">
      <c r="H9" s="39" t="s">
        <v>33</v>
      </c>
      <c r="I9" s="2">
        <f>COUNTIF('1st Quarter'!I7:I202,"None")</f>
        <v>0</v>
      </c>
      <c r="J9" s="62" t="e">
        <f>I9/B1</f>
        <v>#DIV/0!</v>
      </c>
      <c r="L9" s="3"/>
      <c r="N9"/>
    </row>
    <row r="10" spans="1:14" x14ac:dyDescent="0.25">
      <c r="H10" s="39" t="s">
        <v>9</v>
      </c>
      <c r="I10" s="2">
        <f>COUNTIF('1st Quarter'!I7:I202,"Other")</f>
        <v>0</v>
      </c>
      <c r="J10" s="62" t="e">
        <f>I10/B1</f>
        <v>#DIV/0!</v>
      </c>
      <c r="L10" s="3"/>
      <c r="N10"/>
    </row>
    <row r="11" spans="1:14" x14ac:dyDescent="0.25">
      <c r="A11" s="39" t="s">
        <v>58</v>
      </c>
      <c r="H11" s="29" t="s">
        <v>75</v>
      </c>
      <c r="I11" s="57">
        <f>SUM(I4:I10)</f>
        <v>0</v>
      </c>
      <c r="J11" s="62" t="e">
        <f>SUM(J4:J10)</f>
        <v>#DIV/0!</v>
      </c>
      <c r="L11" s="3"/>
      <c r="N11"/>
    </row>
    <row r="12" spans="1:14" x14ac:dyDescent="0.25">
      <c r="L12" s="3"/>
      <c r="N12"/>
    </row>
    <row r="13" spans="1:14" ht="13.8" thickBot="1" x14ac:dyDescent="0.3">
      <c r="J13" s="43"/>
      <c r="L13" s="3"/>
    </row>
    <row r="14" spans="1:14" ht="27.6" thickTop="1" thickBot="1" x14ac:dyDescent="0.3">
      <c r="B14" s="5" t="s">
        <v>76</v>
      </c>
      <c r="C14" s="5"/>
      <c r="E14" s="5" t="s">
        <v>30</v>
      </c>
      <c r="F14" s="5"/>
      <c r="H14" s="5" t="s">
        <v>29</v>
      </c>
      <c r="I14" s="5"/>
    </row>
    <row r="15" spans="1:14" ht="14.4" thickTop="1" thickBot="1" x14ac:dyDescent="0.3">
      <c r="B15" s="5" t="s">
        <v>72</v>
      </c>
      <c r="C15" s="5" t="s">
        <v>73</v>
      </c>
      <c r="E15" s="5" t="s">
        <v>72</v>
      </c>
      <c r="F15" s="5" t="s">
        <v>73</v>
      </c>
      <c r="H15" s="5" t="s">
        <v>72</v>
      </c>
      <c r="I15" s="5" t="s">
        <v>73</v>
      </c>
      <c r="J15" s="43"/>
      <c r="K15" s="43"/>
    </row>
    <row r="16" spans="1:14" ht="40.200000000000003" thickTop="1" x14ac:dyDescent="0.25">
      <c r="A16" s="66" t="s">
        <v>163</v>
      </c>
      <c r="B16" s="2">
        <f>COUNTIF('1st Quarter'!J7:J202,"Abuse, neglect, or explotation")</f>
        <v>0</v>
      </c>
      <c r="C16" s="62" t="e">
        <f>B16/B1</f>
        <v>#DIV/0!</v>
      </c>
      <c r="D16" s="39" t="s">
        <v>157</v>
      </c>
      <c r="E16" s="2">
        <f>COUNTIF('1st Quarter'!L7:L202,"Acute/Primary medical services (FCP/P Only)")</f>
        <v>0</v>
      </c>
      <c r="F16" s="62" t="e">
        <f>E16/B1</f>
        <v>#DIV/0!</v>
      </c>
      <c r="G16" s="18" t="s">
        <v>152</v>
      </c>
      <c r="H16" s="2">
        <f>COUNTIF('1st Quarter'!R7:R202,"EQRO - Upheld MCO decision")</f>
        <v>0</v>
      </c>
      <c r="I16" s="62" t="e">
        <f>H16/B1</f>
        <v>#DIV/0!</v>
      </c>
      <c r="N16" s="8" t="s">
        <v>58</v>
      </c>
    </row>
    <row r="17" spans="1:11" ht="26.4" x14ac:dyDescent="0.25">
      <c r="A17" s="18" t="s">
        <v>121</v>
      </c>
      <c r="B17" s="2">
        <f>COUNTIF('1st Quarter'!J7:J202,"Access to care")</f>
        <v>0</v>
      </c>
      <c r="C17" s="62" t="e">
        <f>B17/B1</f>
        <v>#DIV/0!</v>
      </c>
      <c r="D17" s="39" t="s">
        <v>133</v>
      </c>
      <c r="E17" s="2">
        <f>COUNTIF('1st Quarter'!L7:L202,"Adaptive aids")</f>
        <v>0</v>
      </c>
      <c r="F17" s="62" t="e">
        <f>E17/B1</f>
        <v>#DIV/0!</v>
      </c>
      <c r="G17" s="66" t="s">
        <v>153</v>
      </c>
      <c r="H17" s="2">
        <f>COUNTIF('1st Quarter'!R7:R202,"EQRO - Overturned MCO decision")</f>
        <v>0</v>
      </c>
      <c r="I17" s="62" t="e">
        <f>H17/B1</f>
        <v>#DIV/0!</v>
      </c>
      <c r="K17" s="43" t="s">
        <v>169</v>
      </c>
    </row>
    <row r="18" spans="1:11" ht="26.4" x14ac:dyDescent="0.25">
      <c r="A18" s="18" t="s">
        <v>122</v>
      </c>
      <c r="B18" s="2">
        <f>COUNTIF('1st Quarter'!J7:J202,"Denial of request for expedited appeal")</f>
        <v>0</v>
      </c>
      <c r="C18" s="62" t="e">
        <f>B18/B1</f>
        <v>#DIV/0!</v>
      </c>
      <c r="D18" s="39" t="s">
        <v>19</v>
      </c>
      <c r="E18" s="2">
        <f>COUNTIF('1st Quarter'!L7:L202,"Adult day care")</f>
        <v>0</v>
      </c>
      <c r="F18" s="62" t="e">
        <f>E18/B1</f>
        <v>#DIV/0!</v>
      </c>
      <c r="G18" s="66" t="s">
        <v>154</v>
      </c>
      <c r="H18" s="2">
        <f>COUNTIF('1st Quarter'!R7:R202,"EQRO - partially upheld MCO decision")</f>
        <v>0</v>
      </c>
      <c r="I18" s="62" t="e">
        <f>H18/B1</f>
        <v>#DIV/0!</v>
      </c>
      <c r="K18" s="43">
        <f>'1st Quarter'!A203</f>
        <v>0</v>
      </c>
    </row>
    <row r="19" spans="1:11" ht="52.8" x14ac:dyDescent="0.25">
      <c r="A19" s="66" t="s">
        <v>128</v>
      </c>
      <c r="B19" s="2">
        <f>COUNTIF('1st Quarter'!J7:J202,"Lack of timely plan response to service authorization or appeal request")</f>
        <v>0</v>
      </c>
      <c r="C19" s="62" t="e">
        <f>B19/B1</f>
        <v>#DIV/0!</v>
      </c>
      <c r="D19" s="39" t="s">
        <v>96</v>
      </c>
      <c r="E19" s="2">
        <f>COUNTIF('1st Quarter'!L7:L202,"AODA services")</f>
        <v>0</v>
      </c>
      <c r="F19" s="62" t="e">
        <f>E19/B1</f>
        <v>#DIV/0!</v>
      </c>
      <c r="G19" s="66" t="s">
        <v>166</v>
      </c>
      <c r="H19" s="2">
        <f>COUNTIF('1st Quarter'!R7:R202,"MCO Committee - unfounded")</f>
        <v>0</v>
      </c>
      <c r="I19" s="62" t="e">
        <f>H19/B1</f>
        <v>#DIV/0!</v>
      </c>
      <c r="K19" s="43" t="s">
        <v>171</v>
      </c>
    </row>
    <row r="20" spans="1:11" ht="26.4" x14ac:dyDescent="0.25">
      <c r="A20" s="66" t="s">
        <v>123</v>
      </c>
      <c r="B20" s="2">
        <f>COUNTIF('1st Quarter'!J7:J202,"Payment/billing issue")</f>
        <v>0</v>
      </c>
      <c r="C20" s="62" t="e">
        <f>B20/B1</f>
        <v>#DIV/0!</v>
      </c>
      <c r="D20" s="39" t="s">
        <v>23</v>
      </c>
      <c r="E20" s="2">
        <f>COUNTIF('1st Quarter'!L7:L202,"Communication aids")</f>
        <v>0</v>
      </c>
      <c r="F20" s="62" t="e">
        <f>E20/B1</f>
        <v>#DIV/0!</v>
      </c>
      <c r="G20" s="66" t="s">
        <v>165</v>
      </c>
      <c r="H20" s="2">
        <f>COUNTIF('1st Quarter'!R7:R202,"MCO Committee - founded")</f>
        <v>0</v>
      </c>
      <c r="I20" s="62" t="e">
        <f>H20/B1</f>
        <v>#DIV/0!</v>
      </c>
      <c r="K20" s="64" t="e">
        <f>K18/'1st Quarter'!G2</f>
        <v>#DIV/0!</v>
      </c>
    </row>
    <row r="21" spans="1:11" ht="26.4" x14ac:dyDescent="0.25">
      <c r="A21" s="18" t="s">
        <v>124</v>
      </c>
      <c r="B21" s="2">
        <f>COUNTIF('1st Quarter'!J7:J202,"Plan communications")</f>
        <v>0</v>
      </c>
      <c r="C21" s="62" t="e">
        <f>B21/B1</f>
        <v>#DIV/0!</v>
      </c>
      <c r="D21" s="39" t="s">
        <v>42</v>
      </c>
      <c r="E21" s="2">
        <f>COUNTIF('1st Quarter'!L7:L202,"Counseling &amp; therapeutic services")</f>
        <v>0</v>
      </c>
      <c r="F21" s="62" t="e">
        <f>E21/B1</f>
        <v>#DIV/0!</v>
      </c>
      <c r="G21" s="66" t="s">
        <v>167</v>
      </c>
      <c r="H21" s="2">
        <f>COUNTIF('1st Quarter'!R7:R202,"MCO Committee - partially founded")</f>
        <v>0</v>
      </c>
      <c r="I21" s="62" t="e">
        <f>H21/B1</f>
        <v>#DIV/0!</v>
      </c>
    </row>
    <row r="22" spans="1:11" ht="26.4" x14ac:dyDescent="0.25">
      <c r="A22" s="66" t="s">
        <v>125</v>
      </c>
      <c r="B22" s="2">
        <f>COUNTIF('1st Quarter'!J7:J202,"Plan or provider care management")</f>
        <v>0</v>
      </c>
      <c r="C22" s="62" t="e">
        <f>B22/B1</f>
        <v>#DIV/0!</v>
      </c>
      <c r="D22" s="39" t="s">
        <v>158</v>
      </c>
      <c r="E22" s="2">
        <f>COUNTIF('1st Quarter'!L7:L202,"Dental services (FCP/P only)")</f>
        <v>0</v>
      </c>
      <c r="F22" s="62" t="e">
        <f>E22/B1</f>
        <v>#DIV/0!</v>
      </c>
      <c r="G22" s="18" t="s">
        <v>141</v>
      </c>
      <c r="H22" s="2">
        <f>COUNTIF('1st Quarter'!R7:R202,"Member withdrew")</f>
        <v>0</v>
      </c>
      <c r="I22" s="62" t="e">
        <f>H22/B1</f>
        <v>#DIV/0!</v>
      </c>
    </row>
    <row r="23" spans="1:11" ht="39.6" x14ac:dyDescent="0.25">
      <c r="A23" s="66" t="s">
        <v>126</v>
      </c>
      <c r="B23" s="2">
        <f>COUNTIF('1st Quarter'!J7:J202,"Plan or provider customer service")</f>
        <v>0</v>
      </c>
      <c r="C23" s="62" t="e">
        <f>B23/B1</f>
        <v>#DIV/0!</v>
      </c>
      <c r="D23" s="40" t="s">
        <v>134</v>
      </c>
      <c r="E23" s="2">
        <f>COUNTIF('1st Quarter'!L7:L202,"DME / DMS - durable medical equipment/supplies")</f>
        <v>0</v>
      </c>
      <c r="F23" s="62" t="e">
        <f>E23/B1</f>
        <v>#DIV/0!</v>
      </c>
      <c r="G23" s="66" t="s">
        <v>140</v>
      </c>
      <c r="H23" s="2">
        <f>COUNTIF('1st Quarter'!R7:R202,"Member did not pursue")</f>
        <v>0</v>
      </c>
      <c r="I23" s="62" t="e">
        <f>H23/B1</f>
        <v>#DIV/0!</v>
      </c>
    </row>
    <row r="24" spans="1:11" ht="26.4" x14ac:dyDescent="0.25">
      <c r="A24" s="66" t="s">
        <v>164</v>
      </c>
      <c r="B24" s="2">
        <f>COUNTIF('1st Quarter'!J7:J202,"Provider quality of care")</f>
        <v>0</v>
      </c>
      <c r="C24" s="62" t="e">
        <f>B24/B1</f>
        <v>#DIV/0!</v>
      </c>
      <c r="D24" s="39" t="s">
        <v>20</v>
      </c>
      <c r="E24" s="2">
        <f>COUNTIF('1st Quarter'!L7:L202,"Employment services")</f>
        <v>0</v>
      </c>
      <c r="F24" s="62" t="e">
        <f>E24/B1</f>
        <v>#DIV/0!</v>
      </c>
      <c r="G24" s="66" t="s">
        <v>99</v>
      </c>
      <c r="H24" s="2">
        <f>COUNTIF('1st Quarter'!R7:R202,"Disenrolled")</f>
        <v>0</v>
      </c>
      <c r="I24" s="62" t="e">
        <f>H24/B1</f>
        <v>#DIV/0!</v>
      </c>
    </row>
    <row r="25" spans="1:11" x14ac:dyDescent="0.25">
      <c r="A25" s="66" t="s">
        <v>127</v>
      </c>
      <c r="B25" s="2">
        <f>COUNTIF('1st Quarter'!J7:J202,"Suspected fraud")</f>
        <v>0</v>
      </c>
      <c r="C25" s="62" t="e">
        <f>B25/B1</f>
        <v>#DIV/0!</v>
      </c>
      <c r="D25" s="39" t="s">
        <v>24</v>
      </c>
      <c r="E25" s="2">
        <f>COUNTIF('1st Quarter'!L7:L202,"Financial services")</f>
        <v>0</v>
      </c>
      <c r="F25" s="62" t="e">
        <f>E25/B1</f>
        <v>#DIV/0!</v>
      </c>
      <c r="G25" s="66" t="s">
        <v>168</v>
      </c>
      <c r="H25" s="2">
        <f>COUNTIF('1st Quarter'!R7:R202,"Mediation- resolved")</f>
        <v>0</v>
      </c>
      <c r="I25" s="62" t="e">
        <f>H25/B1</f>
        <v>#DIV/0!</v>
      </c>
    </row>
    <row r="26" spans="1:11" x14ac:dyDescent="0.25">
      <c r="A26" s="60" t="s">
        <v>9</v>
      </c>
      <c r="B26" s="2">
        <f>COUNTIF('1st Quarter'!J7:J202,"Other")</f>
        <v>0</v>
      </c>
      <c r="C26" s="62" t="e">
        <f>B26/B1</f>
        <v>#DIV/0!</v>
      </c>
      <c r="D26" s="39" t="s">
        <v>65</v>
      </c>
      <c r="E26" s="2">
        <f>COUNTIF('1st Quarter'!L7:L202,"Home modifications")</f>
        <v>0</v>
      </c>
      <c r="F26" s="62" t="e">
        <f>E26/B1</f>
        <v>#DIV/0!</v>
      </c>
      <c r="G26" s="60" t="s">
        <v>132</v>
      </c>
      <c r="H26" s="2">
        <f>COUNTIF('1st Quarter'!R7:R202,"Pending/In Process")</f>
        <v>0</v>
      </c>
      <c r="I26" s="62" t="e">
        <f>H26/B1</f>
        <v>#DIV/0!</v>
      </c>
    </row>
    <row r="27" spans="1:11" x14ac:dyDescent="0.25">
      <c r="A27" s="29" t="s">
        <v>75</v>
      </c>
      <c r="B27" s="57">
        <f>SUM(B16:B26)</f>
        <v>0</v>
      </c>
      <c r="C27" s="62" t="e">
        <f>SUM(C16:C26)</f>
        <v>#DIV/0!</v>
      </c>
      <c r="D27" s="39" t="s">
        <v>21</v>
      </c>
      <c r="E27" s="2">
        <f>COUNTIF('1st Quarter'!L7:L202,"Meals")</f>
        <v>0</v>
      </c>
      <c r="F27" s="62" t="e">
        <f>E27/B1</f>
        <v>#DIV/0!</v>
      </c>
      <c r="G27" s="29" t="s">
        <v>75</v>
      </c>
      <c r="H27" s="57">
        <f>SUM(H16:H26)</f>
        <v>0</v>
      </c>
      <c r="I27" s="62" t="e">
        <f>SUM(I16:I26)</f>
        <v>#DIV/0!</v>
      </c>
    </row>
    <row r="28" spans="1:11" x14ac:dyDescent="0.25">
      <c r="D28" s="39" t="s">
        <v>95</v>
      </c>
      <c r="E28" s="2">
        <f>COUNTIF('1st Quarter'!L7:L202,"Nursing services")</f>
        <v>0</v>
      </c>
      <c r="F28" s="62" t="e">
        <f>E28/B1</f>
        <v>#DIV/0!</v>
      </c>
      <c r="G28" s="39"/>
    </row>
    <row r="29" spans="1:11" ht="26.4" x14ac:dyDescent="0.25">
      <c r="D29" s="39" t="s">
        <v>135</v>
      </c>
      <c r="E29" s="2">
        <f>COUNTIF('1st Quarter'!L7:L202,"ONS - Oral nutritional supplement")</f>
        <v>0</v>
      </c>
      <c r="F29" s="62" t="e">
        <f>E29/B1</f>
        <v>#DIV/0!</v>
      </c>
      <c r="G29" s="39"/>
    </row>
    <row r="30" spans="1:11" x14ac:dyDescent="0.25">
      <c r="D30" s="39" t="s">
        <v>43</v>
      </c>
      <c r="E30" s="2">
        <f>COUNTIF('1st Quarter'!L7:L202,"OT / PT / SLP")</f>
        <v>0</v>
      </c>
      <c r="F30" s="62" t="e">
        <f>E30/B1</f>
        <v>#DIV/0!</v>
      </c>
      <c r="G30" s="39"/>
    </row>
    <row r="31" spans="1:11" x14ac:dyDescent="0.25">
      <c r="D31" s="39" t="s">
        <v>104</v>
      </c>
      <c r="E31" s="2">
        <f>COUNTIF('1st Quarter'!L7:L202,"Personal Care (PC)")</f>
        <v>0</v>
      </c>
      <c r="F31" s="62" t="e">
        <f>E31/B1</f>
        <v>#DIV/0!</v>
      </c>
      <c r="G31" s="39"/>
    </row>
    <row r="32" spans="1:11" x14ac:dyDescent="0.25">
      <c r="D32" s="40" t="s">
        <v>136</v>
      </c>
      <c r="E32" s="2">
        <f>COUNTIF('1st Quarter'!L7:L202,"Power mobility")</f>
        <v>0</v>
      </c>
      <c r="F32" s="62" t="e">
        <f>E32/B1</f>
        <v>#DIV/0!</v>
      </c>
      <c r="G32" s="39"/>
    </row>
    <row r="33" spans="1:14" x14ac:dyDescent="0.25">
      <c r="D33" s="39" t="s">
        <v>25</v>
      </c>
      <c r="E33" s="2">
        <f>COUNTIF('1st Quarter'!L7:L202,"Relocation services")</f>
        <v>0</v>
      </c>
      <c r="F33" s="62" t="e">
        <f>E33/B1</f>
        <v>#DIV/0!</v>
      </c>
      <c r="G33" s="39"/>
    </row>
    <row r="34" spans="1:14" x14ac:dyDescent="0.25">
      <c r="D34" s="39" t="s">
        <v>26</v>
      </c>
      <c r="E34" s="2">
        <f>COUNTIF('1st Quarter'!L7:L202,"Residential care")</f>
        <v>0</v>
      </c>
      <c r="F34" s="62" t="e">
        <f>E34/B1</f>
        <v>#DIV/0!</v>
      </c>
      <c r="G34" s="39"/>
    </row>
    <row r="35" spans="1:14" ht="26.4" x14ac:dyDescent="0.25">
      <c r="D35" s="39" t="s">
        <v>137</v>
      </c>
      <c r="E35" s="2">
        <f>COUNTIF('1st Quarter'!L7:L202,"Supportive homecare (SHC)")</f>
        <v>0</v>
      </c>
      <c r="F35" s="62" t="e">
        <f>E35/B1</f>
        <v>#DIV/0!</v>
      </c>
      <c r="G35" s="39"/>
    </row>
    <row r="36" spans="1:14" ht="26.4" x14ac:dyDescent="0.25">
      <c r="D36" s="39" t="s">
        <v>105</v>
      </c>
      <c r="E36" s="2">
        <f>COUNTIF('1st Quarter'!L7:L202,"Skilled nursing facility (SNF)")</f>
        <v>0</v>
      </c>
      <c r="F36" s="62" t="e">
        <f>E36/B1</f>
        <v>#DIV/0!</v>
      </c>
      <c r="G36" s="39"/>
    </row>
    <row r="37" spans="1:14" s="38" customFormat="1" ht="26.4" x14ac:dyDescent="0.25">
      <c r="A37" s="39"/>
      <c r="B37" s="39"/>
      <c r="C37" s="39"/>
      <c r="D37" s="40" t="s">
        <v>180</v>
      </c>
      <c r="E37" s="2">
        <f>COUNTIF('1st Quarter'!L8:L203,"Transportation - Community")</f>
        <v>0</v>
      </c>
      <c r="F37" s="62" t="e">
        <f>E37/B1</f>
        <v>#DIV/0!</v>
      </c>
      <c r="G37" s="39"/>
      <c r="H37" s="39"/>
      <c r="I37" s="39"/>
      <c r="J37" s="39"/>
      <c r="K37" s="39"/>
      <c r="N37" s="78"/>
    </row>
    <row r="38" spans="1:14" s="38" customFormat="1" ht="26.4" x14ac:dyDescent="0.25">
      <c r="A38" s="39"/>
      <c r="B38" s="39"/>
      <c r="C38" s="39"/>
      <c r="D38" s="40" t="s">
        <v>179</v>
      </c>
      <c r="E38" s="2">
        <f>COUNTIF('1st Quarter'!L9:L204,"Transportation - NEMT")</f>
        <v>0</v>
      </c>
      <c r="F38" s="62" t="e">
        <f>E38/B1</f>
        <v>#DIV/0!</v>
      </c>
      <c r="G38" s="39"/>
      <c r="H38" s="39"/>
      <c r="I38" s="39"/>
      <c r="J38" s="39"/>
      <c r="K38" s="39"/>
      <c r="N38" s="78"/>
    </row>
    <row r="39" spans="1:14" ht="39.6" x14ac:dyDescent="0.25">
      <c r="D39" s="39" t="s">
        <v>138</v>
      </c>
      <c r="E39" s="2">
        <f>COUNTIF('1st Quarter'!L7:L202,"Other service type (note in Summary of Issue column)")</f>
        <v>0</v>
      </c>
      <c r="F39" s="62" t="e">
        <f>E39/B1</f>
        <v>#DIV/0!</v>
      </c>
      <c r="G39" s="39"/>
    </row>
    <row r="40" spans="1:14" ht="26.4" x14ac:dyDescent="0.25">
      <c r="D40" s="40" t="s">
        <v>139</v>
      </c>
      <c r="E40" s="2">
        <f>COUNTIF('1st Quarter'!L7:L202,"N/A- grievance does not involve a service")</f>
        <v>0</v>
      </c>
      <c r="F40" s="62" t="e">
        <f>E40/B1</f>
        <v>#DIV/0!</v>
      </c>
      <c r="G40" s="39"/>
    </row>
    <row r="41" spans="1:14" x14ac:dyDescent="0.25">
      <c r="D41" s="29" t="s">
        <v>75</v>
      </c>
      <c r="E41" s="57">
        <f>SUM(E16:E40)</f>
        <v>0</v>
      </c>
      <c r="F41" s="62" t="e">
        <f>SUM(F16:F40)</f>
        <v>#DIV/0!</v>
      </c>
      <c r="G41" s="39"/>
    </row>
    <row r="42" spans="1:14" x14ac:dyDescent="0.25">
      <c r="G42" s="39"/>
    </row>
    <row r="43" spans="1:14" x14ac:dyDescent="0.25">
      <c r="F43" s="39"/>
      <c r="G43" s="39"/>
    </row>
  </sheetData>
  <sheetProtection algorithmName="SHA-512" hashValue="lv3QInpDBrV713TlLMrxxsUKpe4iudXsEiBC0LeIeZHcBcv8J98JVIFvgIRjD4NwzJXvjYpvpH+iyD+7CZlUiA==" saltValue="nQZN+c8CeziwYG8jXedyKQ==" spinCount="100000" sheet="1" objects="1" scenarios="1"/>
  <conditionalFormatting sqref="G1:G2 F43 F17:F24 C16:C26 I17:I26 F13:G13 F4:F5 F8:G10">
    <cfRule type="cellIs" dxfId="25" priority="23" operator="greaterThan">
      <formula>0.2499</formula>
    </cfRule>
  </conditionalFormatting>
  <conditionalFormatting sqref="F16">
    <cfRule type="cellIs" dxfId="24" priority="21" operator="greaterThan">
      <formula>0.2499</formula>
    </cfRule>
  </conditionalFormatting>
  <conditionalFormatting sqref="I16">
    <cfRule type="cellIs" dxfId="23" priority="20" operator="greaterThan">
      <formula>0.2499</formula>
    </cfRule>
  </conditionalFormatting>
  <conditionalFormatting sqref="F25">
    <cfRule type="cellIs" dxfId="22" priority="19" operator="greaterThan">
      <formula>0.2499</formula>
    </cfRule>
  </conditionalFormatting>
  <conditionalFormatting sqref="F26">
    <cfRule type="cellIs" dxfId="21" priority="18" operator="greaterThan">
      <formula>0.2499</formula>
    </cfRule>
  </conditionalFormatting>
  <conditionalFormatting sqref="F27">
    <cfRule type="cellIs" dxfId="20" priority="17" operator="greaterThan">
      <formula>0.2499</formula>
    </cfRule>
  </conditionalFormatting>
  <conditionalFormatting sqref="F28">
    <cfRule type="cellIs" dxfId="19" priority="15" operator="greaterThan">
      <formula>0.2499</formula>
    </cfRule>
  </conditionalFormatting>
  <conditionalFormatting sqref="F29">
    <cfRule type="cellIs" dxfId="18" priority="14" operator="greaterThan">
      <formula>0.2499</formula>
    </cfRule>
  </conditionalFormatting>
  <conditionalFormatting sqref="F30">
    <cfRule type="cellIs" dxfId="17" priority="13" operator="greaterThan">
      <formula>0.2499</formula>
    </cfRule>
  </conditionalFormatting>
  <conditionalFormatting sqref="F31">
    <cfRule type="cellIs" dxfId="16" priority="12" operator="greaterThan">
      <formula>0.2499</formula>
    </cfRule>
  </conditionalFormatting>
  <conditionalFormatting sqref="F33">
    <cfRule type="cellIs" dxfId="15" priority="11" operator="greaterThan">
      <formula>0.2499</formula>
    </cfRule>
  </conditionalFormatting>
  <conditionalFormatting sqref="F32">
    <cfRule type="cellIs" dxfId="14" priority="10" operator="greaterThan">
      <formula>0.2499</formula>
    </cfRule>
  </conditionalFormatting>
  <conditionalFormatting sqref="F34">
    <cfRule type="cellIs" dxfId="13" priority="9" operator="greaterThan">
      <formula>0.2499</formula>
    </cfRule>
  </conditionalFormatting>
  <conditionalFormatting sqref="F35">
    <cfRule type="cellIs" dxfId="12" priority="8" operator="greaterThan">
      <formula>0.2499</formula>
    </cfRule>
  </conditionalFormatting>
  <conditionalFormatting sqref="F36:F38">
    <cfRule type="cellIs" dxfId="11" priority="7" operator="greaterThan">
      <formula>0.2499</formula>
    </cfRule>
  </conditionalFormatting>
  <conditionalFormatting sqref="F39">
    <cfRule type="cellIs" dxfId="10" priority="6" operator="greaterThan">
      <formula>0.2499</formula>
    </cfRule>
  </conditionalFormatting>
  <conditionalFormatting sqref="F40">
    <cfRule type="cellIs" dxfId="9" priority="5" operator="greaterThan">
      <formula>0.2499</formula>
    </cfRule>
  </conditionalFormatting>
  <dataValidations count="1">
    <dataValidation type="list" showInputMessage="1" showErrorMessage="1" sqref="A5:A6" xr:uid="{00000000-0002-0000-0100-000001000000}">
      <formula1>Targetgroup</formula1>
    </dataValidation>
  </dataValidation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8nQUSuA/VPv7ERFLMomYd9xSvmrgpWRVrYsDn9a5rNSz/Qabd4JkHZIlF/HqSn3/GE4Xm+4i50CLtSeQx3XCwg==" saltValue="x2czfYCPGhu+5UN6+Q33lw==" spinCount="100000" sheet="1" objects="1" scenarios="1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"/>
  <sheetViews>
    <sheetView workbookViewId="0">
      <selection activeCell="T32" sqref="T32"/>
    </sheetView>
  </sheetViews>
  <sheetFormatPr defaultRowHeight="13.2" x14ac:dyDescent="0.25"/>
  <sheetData/>
  <sheetProtection algorithmName="SHA-512" hashValue="syYFMYsdtj55b0wYReFOJRZdFSsHaacxEhc+2lKI9LyegZ18xWJK/bmxoVNzBBWPjmzn/UzBHawyXo6lb+IT+Q==" saltValue="IwyhAlT1xBoazZRtLipaVg==" spinCount="100000" sheet="1" objects="1" scenarios="1"/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9"/>
  </sheetPr>
  <dimension ref="A1:V998"/>
  <sheetViews>
    <sheetView workbookViewId="0">
      <pane ySplit="6" topLeftCell="A9" activePane="bottomLeft" state="frozen"/>
      <selection pane="bottomLeft" activeCell="L10" sqref="L10:L14"/>
    </sheetView>
  </sheetViews>
  <sheetFormatPr defaultColWidth="8.88671875" defaultRowHeight="13.2" x14ac:dyDescent="0.25"/>
  <cols>
    <col min="1" max="1" width="13.5546875" style="10" customWidth="1"/>
    <col min="2" max="4" width="22.109375" style="10" customWidth="1"/>
    <col min="5" max="5" width="12.33203125" style="10" customWidth="1"/>
    <col min="6" max="7" width="17.109375" style="10" customWidth="1"/>
    <col min="8" max="8" width="21.33203125" style="10" customWidth="1"/>
    <col min="9" max="9" width="15.5546875" style="10" customWidth="1"/>
    <col min="10" max="10" width="31.44140625" style="10" customWidth="1"/>
    <col min="11" max="11" width="23.6640625" style="10" customWidth="1"/>
    <col min="12" max="12" width="24.44140625" style="10" customWidth="1"/>
    <col min="13" max="13" width="53.44140625" style="10" customWidth="1"/>
    <col min="14" max="14" width="51.77734375" style="10" customWidth="1"/>
    <col min="15" max="16" width="17.33203125" style="10" customWidth="1"/>
    <col min="17" max="18" width="28.5546875" style="10" customWidth="1"/>
    <col min="19" max="19" width="49" style="10" customWidth="1"/>
    <col min="20" max="20" width="29" style="10" customWidth="1"/>
    <col min="21" max="21" width="49" style="10" customWidth="1"/>
    <col min="22" max="22" width="56.6640625" style="10" customWidth="1"/>
    <col min="23" max="16384" width="8.88671875" style="12"/>
  </cols>
  <sheetData>
    <row r="1" spans="1:22" s="9" customFormat="1" ht="42" customHeight="1" x14ac:dyDescent="0.25">
      <c r="A1" s="79" t="s">
        <v>176</v>
      </c>
      <c r="B1" s="79"/>
      <c r="C1" s="79"/>
      <c r="D1" s="80" t="s">
        <v>162</v>
      </c>
      <c r="E1" s="80"/>
      <c r="F1" s="80"/>
      <c r="G1" s="80"/>
      <c r="H1" s="80"/>
      <c r="I1" s="80"/>
      <c r="J1" s="74" t="s">
        <v>93</v>
      </c>
      <c r="K1" s="28"/>
      <c r="L1" s="28"/>
      <c r="M1" s="28"/>
      <c r="N1" s="28"/>
      <c r="O1" s="28"/>
      <c r="P1" s="28"/>
      <c r="Q1" s="76"/>
      <c r="R1" s="76"/>
      <c r="S1" s="76"/>
      <c r="T1" s="76"/>
      <c r="U1" s="76"/>
      <c r="V1" s="76"/>
    </row>
    <row r="2" spans="1:22" ht="39.6" x14ac:dyDescent="0.25">
      <c r="A2" s="75" t="s">
        <v>58</v>
      </c>
      <c r="B2" s="66"/>
      <c r="C2" s="66"/>
      <c r="F2" s="66" t="s">
        <v>70</v>
      </c>
      <c r="G2" s="72"/>
      <c r="H2" s="66"/>
      <c r="I2" s="66"/>
      <c r="J2" s="66"/>
      <c r="K2" s="66"/>
      <c r="L2" s="66"/>
      <c r="M2" s="66"/>
      <c r="N2" s="66"/>
      <c r="O2" s="66"/>
      <c r="P2" s="66"/>
    </row>
    <row r="3" spans="1:22" ht="30" customHeight="1" x14ac:dyDescent="0.3">
      <c r="A3" s="30" t="s">
        <v>94</v>
      </c>
      <c r="B3" s="11" t="s">
        <v>58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2" ht="31.5" customHeight="1" x14ac:dyDescent="0.3">
      <c r="A4" s="71" t="s">
        <v>112</v>
      </c>
      <c r="B4" s="11" t="s">
        <v>161</v>
      </c>
      <c r="C4" s="11"/>
      <c r="D4" s="11"/>
      <c r="E4" s="66"/>
      <c r="F4" s="66" t="s">
        <v>142</v>
      </c>
      <c r="G4" s="81" t="s">
        <v>175</v>
      </c>
      <c r="H4" s="8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24.9" customHeight="1" thickBot="1" x14ac:dyDescent="0.35">
      <c r="A5" s="30" t="s">
        <v>79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22" s="70" customFormat="1" ht="88.5" customHeight="1" thickTop="1" thickBot="1" x14ac:dyDescent="0.3">
      <c r="A6" s="67" t="s">
        <v>117</v>
      </c>
      <c r="B6" s="67" t="s">
        <v>114</v>
      </c>
      <c r="C6" s="67" t="s">
        <v>160</v>
      </c>
      <c r="D6" s="67" t="s">
        <v>100</v>
      </c>
      <c r="E6" s="67" t="s">
        <v>74</v>
      </c>
      <c r="F6" s="67" t="s">
        <v>120</v>
      </c>
      <c r="G6" s="67" t="s">
        <v>118</v>
      </c>
      <c r="H6" s="67" t="s">
        <v>119</v>
      </c>
      <c r="I6" s="67" t="s">
        <v>56</v>
      </c>
      <c r="J6" s="67" t="s">
        <v>76</v>
      </c>
      <c r="K6" s="67" t="s">
        <v>172</v>
      </c>
      <c r="L6" s="67" t="s">
        <v>173</v>
      </c>
      <c r="M6" s="67" t="s">
        <v>115</v>
      </c>
      <c r="N6" s="67" t="s">
        <v>159</v>
      </c>
      <c r="O6" s="67" t="s">
        <v>116</v>
      </c>
      <c r="P6" s="67" t="s">
        <v>174</v>
      </c>
      <c r="Q6" s="67" t="s">
        <v>101</v>
      </c>
      <c r="R6" s="67" t="s">
        <v>98</v>
      </c>
      <c r="S6" s="67" t="s">
        <v>31</v>
      </c>
      <c r="T6" s="67" t="s">
        <v>113</v>
      </c>
      <c r="U6" s="67" t="s">
        <v>46</v>
      </c>
      <c r="V6" s="68" t="s">
        <v>35</v>
      </c>
    </row>
    <row r="7" spans="1:22" ht="13.8" thickTop="1" x14ac:dyDescent="0.25">
      <c r="A7" s="13"/>
      <c r="B7" s="11"/>
      <c r="C7" s="11"/>
      <c r="D7" s="11"/>
      <c r="G7" s="14"/>
      <c r="H7" s="14"/>
      <c r="M7" s="11"/>
      <c r="N7" s="11"/>
      <c r="O7" s="14"/>
      <c r="P7" s="14"/>
      <c r="S7" s="11"/>
      <c r="T7" s="11"/>
      <c r="U7" s="11"/>
      <c r="V7" s="11"/>
    </row>
    <row r="8" spans="1:22" x14ac:dyDescent="0.25">
      <c r="A8" s="13"/>
      <c r="B8" s="11"/>
      <c r="C8" s="11"/>
      <c r="D8" s="11"/>
      <c r="G8" s="14"/>
      <c r="H8" s="14"/>
      <c r="O8" s="14"/>
      <c r="P8" s="14"/>
    </row>
    <row r="9" spans="1:22" x14ac:dyDescent="0.25">
      <c r="A9" s="13"/>
      <c r="B9" s="11"/>
      <c r="C9" s="11"/>
      <c r="D9" s="11"/>
      <c r="G9" s="14"/>
      <c r="H9" s="14"/>
      <c r="O9" s="14"/>
      <c r="P9" s="14"/>
    </row>
    <row r="10" spans="1:22" x14ac:dyDescent="0.25">
      <c r="A10" s="13"/>
      <c r="B10" s="11"/>
      <c r="C10" s="11"/>
      <c r="D10" s="11"/>
      <c r="G10" s="14"/>
      <c r="H10" s="14"/>
      <c r="O10" s="14"/>
      <c r="P10" s="14"/>
    </row>
    <row r="11" spans="1:22" x14ac:dyDescent="0.25">
      <c r="A11" s="13"/>
      <c r="B11" s="11"/>
      <c r="C11" s="11"/>
      <c r="D11" s="11"/>
      <c r="G11" s="14"/>
      <c r="H11" s="14"/>
      <c r="O11" s="14"/>
      <c r="P11" s="14"/>
    </row>
    <row r="12" spans="1:22" x14ac:dyDescent="0.25">
      <c r="A12" s="13"/>
      <c r="B12" s="11"/>
      <c r="C12" s="11"/>
      <c r="D12" s="11"/>
      <c r="G12" s="14"/>
      <c r="H12" s="14"/>
      <c r="O12" s="14"/>
      <c r="P12" s="14"/>
    </row>
    <row r="13" spans="1:22" x14ac:dyDescent="0.25">
      <c r="A13" s="13"/>
      <c r="B13" s="11"/>
      <c r="C13" s="11"/>
      <c r="D13" s="11"/>
      <c r="G13" s="14"/>
      <c r="H13" s="14"/>
      <c r="O13" s="14"/>
      <c r="P13" s="14"/>
    </row>
    <row r="14" spans="1:22" ht="12.75" customHeight="1" x14ac:dyDescent="0.25">
      <c r="A14" s="13"/>
      <c r="B14" s="11"/>
      <c r="C14" s="11"/>
      <c r="D14" s="11"/>
      <c r="G14" s="14"/>
      <c r="H14" s="14"/>
      <c r="O14" s="14"/>
      <c r="P14" s="14"/>
    </row>
    <row r="15" spans="1:22" x14ac:dyDescent="0.25">
      <c r="A15" s="13"/>
      <c r="B15" s="11"/>
      <c r="C15" s="11"/>
      <c r="D15" s="11"/>
      <c r="G15" s="14"/>
      <c r="H15" s="14"/>
      <c r="O15" s="14"/>
      <c r="P15" s="14"/>
      <c r="T15" s="10" t="s">
        <v>4</v>
      </c>
    </row>
    <row r="16" spans="1:22" x14ac:dyDescent="0.25">
      <c r="A16" s="13"/>
      <c r="B16" s="11"/>
      <c r="C16" s="11"/>
      <c r="D16" s="11"/>
      <c r="G16" s="14"/>
      <c r="H16" s="14"/>
      <c r="O16" s="14"/>
      <c r="P16" s="14"/>
      <c r="R16" s="10" t="s">
        <v>132</v>
      </c>
      <c r="T16" s="10" t="s">
        <v>4</v>
      </c>
    </row>
    <row r="17" spans="1:16" x14ac:dyDescent="0.25">
      <c r="A17" s="13"/>
      <c r="B17" s="11"/>
      <c r="C17" s="11"/>
      <c r="D17" s="11"/>
      <c r="G17" s="14"/>
      <c r="H17" s="14"/>
      <c r="O17" s="14"/>
      <c r="P17" s="14"/>
    </row>
    <row r="18" spans="1:16" x14ac:dyDescent="0.25">
      <c r="A18" s="13"/>
      <c r="B18" s="11"/>
      <c r="C18" s="11"/>
      <c r="D18" s="11"/>
      <c r="G18" s="14"/>
      <c r="H18" s="14"/>
      <c r="O18" s="14"/>
      <c r="P18" s="14"/>
    </row>
    <row r="19" spans="1:16" x14ac:dyDescent="0.25">
      <c r="A19" s="13"/>
      <c r="B19" s="11"/>
      <c r="C19" s="11"/>
      <c r="D19" s="11"/>
      <c r="G19" s="14"/>
      <c r="H19" s="14"/>
      <c r="O19" s="14"/>
      <c r="P19" s="14"/>
    </row>
    <row r="20" spans="1:16" x14ac:dyDescent="0.25">
      <c r="A20" s="13"/>
      <c r="B20" s="11"/>
      <c r="C20" s="11"/>
      <c r="D20" s="11"/>
      <c r="G20" s="14"/>
      <c r="H20" s="14"/>
      <c r="O20" s="14"/>
      <c r="P20" s="14"/>
    </row>
    <row r="21" spans="1:16" x14ac:dyDescent="0.25">
      <c r="A21" s="13"/>
      <c r="B21" s="11"/>
      <c r="C21" s="11"/>
      <c r="D21" s="11"/>
      <c r="G21" s="14"/>
      <c r="H21" s="14"/>
      <c r="O21" s="14"/>
      <c r="P21" s="14"/>
    </row>
    <row r="22" spans="1:16" x14ac:dyDescent="0.25">
      <c r="A22" s="13"/>
      <c r="B22" s="11"/>
      <c r="C22" s="11"/>
      <c r="D22" s="11"/>
      <c r="G22" s="14"/>
      <c r="H22" s="14"/>
      <c r="O22" s="14"/>
      <c r="P22" s="14"/>
    </row>
    <row r="23" spans="1:16" x14ac:dyDescent="0.25">
      <c r="A23" s="13"/>
      <c r="B23" s="11"/>
      <c r="C23" s="11"/>
      <c r="D23" s="11"/>
      <c r="G23" s="14"/>
      <c r="H23" s="14"/>
      <c r="O23" s="14"/>
      <c r="P23" s="14"/>
    </row>
    <row r="24" spans="1:16" x14ac:dyDescent="0.25">
      <c r="A24" s="13"/>
      <c r="B24" s="11"/>
      <c r="C24" s="11"/>
      <c r="D24" s="11"/>
      <c r="E24" s="11"/>
      <c r="G24" s="14"/>
      <c r="H24" s="14"/>
      <c r="I24" s="11"/>
      <c r="J24" s="11"/>
      <c r="K24" s="11"/>
      <c r="L24" s="11"/>
      <c r="O24" s="14"/>
      <c r="P24" s="14"/>
    </row>
    <row r="25" spans="1:16" x14ac:dyDescent="0.25">
      <c r="A25" s="13"/>
      <c r="B25" s="11"/>
      <c r="C25" s="11"/>
      <c r="D25" s="11"/>
      <c r="G25" s="14"/>
      <c r="H25" s="14"/>
      <c r="O25" s="14"/>
      <c r="P25" s="14"/>
    </row>
    <row r="26" spans="1:16" x14ac:dyDescent="0.25">
      <c r="A26" s="13"/>
      <c r="B26" s="11"/>
      <c r="C26" s="11"/>
      <c r="D26" s="11"/>
      <c r="G26" s="14"/>
      <c r="H26" s="14"/>
      <c r="O26" s="14"/>
      <c r="P26" s="14"/>
    </row>
    <row r="27" spans="1:16" x14ac:dyDescent="0.25">
      <c r="A27" s="13"/>
      <c r="B27" s="11"/>
      <c r="C27" s="11"/>
      <c r="D27" s="11"/>
      <c r="G27" s="14"/>
      <c r="H27" s="14"/>
      <c r="O27" s="14"/>
      <c r="P27" s="14"/>
    </row>
    <row r="28" spans="1:16" x14ac:dyDescent="0.25">
      <c r="A28" s="13"/>
      <c r="B28" s="11"/>
      <c r="C28" s="11"/>
      <c r="D28" s="11"/>
      <c r="G28" s="14"/>
      <c r="H28" s="14"/>
      <c r="O28" s="14"/>
      <c r="P28" s="14"/>
    </row>
    <row r="29" spans="1:16" x14ac:dyDescent="0.25">
      <c r="A29" s="13"/>
      <c r="B29" s="11"/>
      <c r="C29" s="11"/>
      <c r="D29" s="11"/>
      <c r="G29" s="14"/>
      <c r="H29" s="14"/>
      <c r="O29" s="14"/>
      <c r="P29" s="14"/>
    </row>
    <row r="30" spans="1:16" x14ac:dyDescent="0.25">
      <c r="A30" s="13"/>
      <c r="B30" s="11"/>
      <c r="C30" s="11"/>
      <c r="D30" s="11"/>
      <c r="G30" s="14"/>
      <c r="H30" s="14"/>
      <c r="O30" s="14"/>
      <c r="P30" s="14"/>
    </row>
    <row r="31" spans="1:16" x14ac:dyDescent="0.25">
      <c r="A31" s="13"/>
      <c r="B31" s="11"/>
      <c r="C31" s="11"/>
      <c r="D31" s="11"/>
      <c r="G31" s="14"/>
      <c r="H31" s="14"/>
      <c r="O31" s="14"/>
      <c r="P31" s="14"/>
    </row>
    <row r="32" spans="1:16" ht="12.75" customHeight="1" x14ac:dyDescent="0.25">
      <c r="A32" s="13"/>
      <c r="B32" s="11"/>
      <c r="C32" s="11"/>
      <c r="D32" s="11"/>
      <c r="G32" s="14"/>
      <c r="H32" s="14"/>
      <c r="O32" s="14"/>
      <c r="P32" s="14"/>
    </row>
    <row r="33" spans="1:16" x14ac:dyDescent="0.25">
      <c r="A33" s="13"/>
      <c r="B33" s="11"/>
      <c r="C33" s="11"/>
      <c r="D33" s="11"/>
      <c r="G33" s="14"/>
      <c r="H33" s="14"/>
      <c r="O33" s="14"/>
      <c r="P33" s="14"/>
    </row>
    <row r="34" spans="1:16" x14ac:dyDescent="0.25">
      <c r="A34" s="13"/>
      <c r="B34" s="11"/>
      <c r="C34" s="11"/>
      <c r="D34" s="11"/>
      <c r="G34" s="14"/>
      <c r="H34" s="14"/>
      <c r="O34" s="14"/>
      <c r="P34" s="14"/>
    </row>
    <row r="35" spans="1:16" x14ac:dyDescent="0.25">
      <c r="A35" s="13"/>
      <c r="B35" s="11"/>
      <c r="C35" s="11"/>
      <c r="D35" s="11"/>
      <c r="G35" s="14"/>
      <c r="H35" s="14"/>
      <c r="O35" s="14"/>
      <c r="P35" s="14"/>
    </row>
    <row r="36" spans="1:16" x14ac:dyDescent="0.25">
      <c r="A36" s="13"/>
      <c r="B36" s="11"/>
      <c r="C36" s="11"/>
      <c r="D36" s="11"/>
      <c r="G36" s="14"/>
      <c r="H36" s="14"/>
      <c r="O36" s="14"/>
      <c r="P36" s="14"/>
    </row>
    <row r="37" spans="1:16" x14ac:dyDescent="0.25">
      <c r="A37" s="13"/>
      <c r="B37" s="11"/>
      <c r="C37" s="11"/>
      <c r="D37" s="11"/>
      <c r="G37" s="14"/>
      <c r="H37" s="14"/>
      <c r="O37" s="14"/>
      <c r="P37" s="14"/>
    </row>
    <row r="38" spans="1:16" ht="12.75" customHeight="1" x14ac:dyDescent="0.25">
      <c r="A38" s="13"/>
      <c r="B38" s="11"/>
      <c r="C38" s="11"/>
      <c r="D38" s="11"/>
      <c r="G38" s="14"/>
      <c r="H38" s="14"/>
      <c r="O38" s="14"/>
      <c r="P38" s="14"/>
    </row>
    <row r="39" spans="1:16" x14ac:dyDescent="0.25">
      <c r="A39" s="13"/>
      <c r="B39" s="11"/>
      <c r="C39" s="11"/>
      <c r="D39" s="11"/>
      <c r="G39" s="14"/>
      <c r="H39" s="14"/>
      <c r="O39" s="14"/>
      <c r="P39" s="14"/>
    </row>
    <row r="40" spans="1:16" x14ac:dyDescent="0.25">
      <c r="A40" s="13"/>
      <c r="B40" s="11"/>
      <c r="C40" s="11"/>
      <c r="D40" s="11"/>
      <c r="G40" s="14"/>
      <c r="H40" s="14"/>
      <c r="O40" s="14"/>
      <c r="P40" s="14"/>
    </row>
    <row r="41" spans="1:16" x14ac:dyDescent="0.25">
      <c r="A41" s="13"/>
      <c r="B41" s="11"/>
      <c r="C41" s="11"/>
      <c r="D41" s="11"/>
      <c r="G41" s="14"/>
      <c r="H41" s="14"/>
      <c r="O41" s="14"/>
      <c r="P41" s="14"/>
    </row>
    <row r="42" spans="1:16" x14ac:dyDescent="0.25">
      <c r="A42" s="13"/>
      <c r="B42" s="11"/>
      <c r="C42" s="11"/>
      <c r="D42" s="11"/>
      <c r="G42" s="14"/>
      <c r="H42" s="14"/>
      <c r="O42" s="14"/>
      <c r="P42" s="14"/>
    </row>
    <row r="43" spans="1:16" x14ac:dyDescent="0.25">
      <c r="A43" s="15"/>
      <c r="G43" s="14"/>
      <c r="H43" s="14"/>
      <c r="O43" s="14"/>
      <c r="P43" s="14"/>
    </row>
    <row r="44" spans="1:16" x14ac:dyDescent="0.25">
      <c r="A44" s="15"/>
      <c r="G44" s="14"/>
      <c r="H44" s="14"/>
      <c r="O44" s="14"/>
      <c r="P44" s="14"/>
    </row>
    <row r="45" spans="1:16" x14ac:dyDescent="0.25">
      <c r="A45" s="15"/>
      <c r="G45" s="14"/>
      <c r="H45" s="14"/>
      <c r="O45" s="14"/>
      <c r="P45" s="14"/>
    </row>
    <row r="46" spans="1:16" x14ac:dyDescent="0.25">
      <c r="A46" s="15"/>
      <c r="G46" s="14"/>
      <c r="H46" s="14"/>
      <c r="O46" s="14"/>
      <c r="P46" s="14"/>
    </row>
    <row r="47" spans="1:16" x14ac:dyDescent="0.25">
      <c r="A47" s="15"/>
      <c r="G47" s="14"/>
      <c r="H47" s="14"/>
      <c r="O47" s="14"/>
      <c r="P47" s="14"/>
    </row>
    <row r="48" spans="1:16" x14ac:dyDescent="0.25">
      <c r="A48" s="15"/>
      <c r="G48" s="14"/>
      <c r="H48" s="14"/>
      <c r="O48" s="14"/>
      <c r="P48" s="14"/>
    </row>
    <row r="49" spans="1:16" x14ac:dyDescent="0.25">
      <c r="A49" s="15"/>
      <c r="G49" s="14"/>
      <c r="H49" s="14"/>
      <c r="O49" s="14"/>
      <c r="P49" s="14"/>
    </row>
    <row r="50" spans="1:16" x14ac:dyDescent="0.25">
      <c r="A50" s="15"/>
      <c r="G50" s="14"/>
      <c r="H50" s="14"/>
      <c r="O50" s="14"/>
      <c r="P50" s="14"/>
    </row>
    <row r="51" spans="1:16" x14ac:dyDescent="0.25">
      <c r="A51" s="15"/>
      <c r="G51" s="14"/>
      <c r="H51" s="14"/>
      <c r="O51" s="14"/>
      <c r="P51" s="14"/>
    </row>
    <row r="52" spans="1:16" x14ac:dyDescent="0.25">
      <c r="A52" s="16"/>
      <c r="G52" s="14"/>
      <c r="H52" s="14"/>
      <c r="O52" s="14"/>
      <c r="P52" s="14"/>
    </row>
    <row r="53" spans="1:16" x14ac:dyDescent="0.25">
      <c r="A53" s="16"/>
      <c r="G53" s="14"/>
      <c r="H53" s="14"/>
      <c r="O53" s="14"/>
      <c r="P53" s="14"/>
    </row>
    <row r="54" spans="1:16" x14ac:dyDescent="0.25">
      <c r="A54" s="16"/>
      <c r="G54" s="14"/>
      <c r="H54" s="14"/>
      <c r="O54" s="14"/>
      <c r="P54" s="14"/>
    </row>
    <row r="55" spans="1:16" x14ac:dyDescent="0.25">
      <c r="A55" s="16"/>
      <c r="G55" s="14"/>
      <c r="H55" s="14"/>
      <c r="O55" s="14"/>
      <c r="P55" s="14"/>
    </row>
    <row r="56" spans="1:16" x14ac:dyDescent="0.25">
      <c r="A56" s="16"/>
      <c r="G56" s="14"/>
      <c r="H56" s="14"/>
      <c r="O56" s="14"/>
      <c r="P56" s="14"/>
    </row>
    <row r="57" spans="1:16" x14ac:dyDescent="0.25">
      <c r="A57" s="16"/>
      <c r="G57" s="14"/>
      <c r="H57" s="14"/>
      <c r="O57" s="14"/>
      <c r="P57" s="14"/>
    </row>
    <row r="58" spans="1:16" x14ac:dyDescent="0.25">
      <c r="A58" s="16"/>
      <c r="G58" s="14"/>
      <c r="H58" s="14"/>
      <c r="O58" s="14"/>
      <c r="P58" s="14"/>
    </row>
    <row r="59" spans="1:16" x14ac:dyDescent="0.25">
      <c r="A59" s="16"/>
      <c r="G59" s="14"/>
      <c r="H59" s="14"/>
      <c r="O59" s="14"/>
      <c r="P59" s="14"/>
    </row>
    <row r="60" spans="1:16" x14ac:dyDescent="0.25">
      <c r="A60" s="16"/>
      <c r="G60" s="14"/>
      <c r="H60" s="14"/>
      <c r="O60" s="14"/>
      <c r="P60" s="14"/>
    </row>
    <row r="61" spans="1:16" x14ac:dyDescent="0.25">
      <c r="A61" s="16"/>
      <c r="G61" s="14"/>
      <c r="H61" s="14"/>
      <c r="O61" s="14"/>
      <c r="P61" s="14"/>
    </row>
    <row r="62" spans="1:16" x14ac:dyDescent="0.25">
      <c r="A62" s="16"/>
      <c r="G62" s="14"/>
      <c r="H62" s="14"/>
      <c r="O62" s="14"/>
      <c r="P62" s="14"/>
    </row>
    <row r="63" spans="1:16" x14ac:dyDescent="0.25">
      <c r="A63" s="16"/>
      <c r="G63" s="14"/>
      <c r="H63" s="14"/>
      <c r="O63" s="14"/>
      <c r="P63" s="14"/>
    </row>
    <row r="64" spans="1:16" x14ac:dyDescent="0.25">
      <c r="A64" s="16"/>
      <c r="G64" s="14"/>
      <c r="H64" s="14"/>
      <c r="O64" s="14"/>
      <c r="P64" s="14"/>
    </row>
    <row r="65" spans="1:16" x14ac:dyDescent="0.25">
      <c r="A65" s="16"/>
      <c r="G65" s="14"/>
      <c r="H65" s="14"/>
      <c r="O65" s="14"/>
      <c r="P65" s="14"/>
    </row>
    <row r="66" spans="1:16" x14ac:dyDescent="0.25">
      <c r="A66" s="16"/>
      <c r="G66" s="14"/>
      <c r="H66" s="14"/>
      <c r="O66" s="14"/>
      <c r="P66" s="14"/>
    </row>
    <row r="67" spans="1:16" x14ac:dyDescent="0.25">
      <c r="A67" s="16"/>
      <c r="G67" s="14"/>
      <c r="H67" s="14"/>
      <c r="O67" s="14"/>
      <c r="P67" s="14"/>
    </row>
    <row r="68" spans="1:16" x14ac:dyDescent="0.25">
      <c r="A68" s="16"/>
      <c r="G68" s="14"/>
      <c r="H68" s="14"/>
      <c r="O68" s="14"/>
      <c r="P68" s="14"/>
    </row>
    <row r="69" spans="1:16" x14ac:dyDescent="0.25">
      <c r="A69" s="16"/>
      <c r="G69" s="14"/>
      <c r="H69" s="14"/>
      <c r="O69" s="14"/>
      <c r="P69" s="14"/>
    </row>
    <row r="70" spans="1:16" x14ac:dyDescent="0.25">
      <c r="A70" s="16"/>
      <c r="G70" s="14"/>
      <c r="H70" s="14"/>
      <c r="O70" s="14"/>
      <c r="P70" s="14"/>
    </row>
    <row r="71" spans="1:16" x14ac:dyDescent="0.25">
      <c r="A71" s="16"/>
      <c r="G71" s="14"/>
      <c r="H71" s="14"/>
      <c r="O71" s="14"/>
      <c r="P71" s="14"/>
    </row>
    <row r="72" spans="1:16" x14ac:dyDescent="0.25">
      <c r="A72" s="16"/>
      <c r="G72" s="14"/>
      <c r="H72" s="14"/>
      <c r="O72" s="14"/>
      <c r="P72" s="14"/>
    </row>
    <row r="73" spans="1:16" x14ac:dyDescent="0.25">
      <c r="A73" s="16"/>
      <c r="G73" s="14"/>
      <c r="H73" s="14"/>
      <c r="O73" s="14"/>
      <c r="P73" s="14"/>
    </row>
    <row r="74" spans="1:16" x14ac:dyDescent="0.25">
      <c r="A74" s="16"/>
      <c r="G74" s="14"/>
      <c r="H74" s="14"/>
      <c r="O74" s="14"/>
      <c r="P74" s="14"/>
    </row>
    <row r="75" spans="1:16" x14ac:dyDescent="0.25">
      <c r="A75" s="16"/>
      <c r="G75" s="14"/>
      <c r="H75" s="14"/>
      <c r="O75" s="14"/>
      <c r="P75" s="14"/>
    </row>
    <row r="76" spans="1:16" x14ac:dyDescent="0.25">
      <c r="A76" s="16"/>
      <c r="G76" s="14"/>
      <c r="H76" s="14"/>
      <c r="O76" s="14"/>
      <c r="P76" s="14"/>
    </row>
    <row r="77" spans="1:16" x14ac:dyDescent="0.25">
      <c r="A77" s="16"/>
      <c r="G77" s="14"/>
      <c r="H77" s="14"/>
      <c r="O77" s="14"/>
      <c r="P77" s="14"/>
    </row>
    <row r="78" spans="1:16" x14ac:dyDescent="0.25">
      <c r="A78" s="16"/>
      <c r="G78" s="14"/>
      <c r="H78" s="14"/>
      <c r="O78" s="14"/>
      <c r="P78" s="14"/>
    </row>
    <row r="79" spans="1:16" x14ac:dyDescent="0.25">
      <c r="A79" s="16"/>
      <c r="G79" s="14"/>
      <c r="H79" s="14"/>
      <c r="O79" s="14"/>
      <c r="P79" s="14"/>
    </row>
    <row r="80" spans="1:16" x14ac:dyDescent="0.25">
      <c r="A80" s="16"/>
      <c r="G80" s="14"/>
      <c r="H80" s="14"/>
      <c r="O80" s="14"/>
      <c r="P80" s="14"/>
    </row>
    <row r="81" spans="1:16" x14ac:dyDescent="0.25">
      <c r="A81" s="16"/>
      <c r="G81" s="14"/>
      <c r="H81" s="14"/>
      <c r="O81" s="14"/>
      <c r="P81" s="14"/>
    </row>
    <row r="82" spans="1:16" x14ac:dyDescent="0.25">
      <c r="A82" s="16"/>
      <c r="G82" s="14"/>
      <c r="H82" s="14"/>
      <c r="O82" s="14"/>
      <c r="P82" s="14"/>
    </row>
    <row r="83" spans="1:16" x14ac:dyDescent="0.25">
      <c r="A83" s="16"/>
      <c r="G83" s="14"/>
      <c r="H83" s="14"/>
      <c r="O83" s="14"/>
      <c r="P83" s="14"/>
    </row>
    <row r="84" spans="1:16" x14ac:dyDescent="0.25">
      <c r="A84" s="16"/>
      <c r="G84" s="14"/>
      <c r="H84" s="14"/>
      <c r="O84" s="14"/>
      <c r="P84" s="14"/>
    </row>
    <row r="85" spans="1:16" x14ac:dyDescent="0.25">
      <c r="A85" s="16"/>
      <c r="G85" s="14"/>
      <c r="H85" s="14"/>
      <c r="O85" s="14"/>
      <c r="P85" s="14"/>
    </row>
    <row r="86" spans="1:16" x14ac:dyDescent="0.25">
      <c r="A86" s="16"/>
      <c r="G86" s="14"/>
      <c r="H86" s="14"/>
      <c r="O86" s="14"/>
      <c r="P86" s="14"/>
    </row>
    <row r="87" spans="1:16" x14ac:dyDescent="0.25">
      <c r="A87" s="16"/>
      <c r="G87" s="14"/>
      <c r="H87" s="14"/>
      <c r="O87" s="14"/>
      <c r="P87" s="14"/>
    </row>
    <row r="88" spans="1:16" x14ac:dyDescent="0.25">
      <c r="A88" s="16"/>
      <c r="G88" s="14"/>
      <c r="H88" s="14"/>
      <c r="O88" s="14"/>
      <c r="P88" s="14"/>
    </row>
    <row r="89" spans="1:16" x14ac:dyDescent="0.25">
      <c r="A89" s="16"/>
      <c r="G89" s="14"/>
      <c r="H89" s="14"/>
      <c r="O89" s="14"/>
      <c r="P89" s="14"/>
    </row>
    <row r="90" spans="1:16" x14ac:dyDescent="0.25">
      <c r="A90" s="16"/>
      <c r="G90" s="14"/>
      <c r="H90" s="14"/>
      <c r="O90" s="14"/>
      <c r="P90" s="14"/>
    </row>
    <row r="91" spans="1:16" x14ac:dyDescent="0.25">
      <c r="A91" s="16"/>
      <c r="G91" s="14"/>
      <c r="H91" s="14"/>
      <c r="O91" s="14"/>
      <c r="P91" s="14"/>
    </row>
    <row r="92" spans="1:16" x14ac:dyDescent="0.25">
      <c r="A92" s="16"/>
      <c r="G92" s="14"/>
      <c r="H92" s="14"/>
      <c r="O92" s="14"/>
      <c r="P92" s="14"/>
    </row>
    <row r="93" spans="1:16" x14ac:dyDescent="0.25">
      <c r="A93" s="16"/>
      <c r="G93" s="14"/>
      <c r="H93" s="14"/>
      <c r="O93" s="14"/>
      <c r="P93" s="14"/>
    </row>
    <row r="94" spans="1:16" x14ac:dyDescent="0.25">
      <c r="A94" s="16"/>
      <c r="G94" s="14"/>
      <c r="H94" s="14"/>
      <c r="O94" s="14"/>
      <c r="P94" s="14"/>
    </row>
    <row r="95" spans="1:16" x14ac:dyDescent="0.25">
      <c r="A95" s="16"/>
      <c r="G95" s="14"/>
      <c r="H95" s="14"/>
      <c r="O95" s="14"/>
      <c r="P95" s="14"/>
    </row>
    <row r="96" spans="1:16" x14ac:dyDescent="0.25">
      <c r="A96" s="16"/>
      <c r="G96" s="14"/>
      <c r="H96" s="14"/>
      <c r="O96" s="14"/>
      <c r="P96" s="14"/>
    </row>
    <row r="97" spans="1:16" x14ac:dyDescent="0.25">
      <c r="A97" s="16"/>
      <c r="G97" s="14"/>
      <c r="H97" s="14"/>
      <c r="O97" s="14"/>
      <c r="P97" s="14"/>
    </row>
    <row r="98" spans="1:16" x14ac:dyDescent="0.25">
      <c r="A98" s="16"/>
      <c r="G98" s="14"/>
      <c r="H98" s="14"/>
      <c r="O98" s="14"/>
      <c r="P98" s="14"/>
    </row>
    <row r="99" spans="1:16" x14ac:dyDescent="0.25">
      <c r="A99" s="16"/>
      <c r="G99" s="14"/>
      <c r="H99" s="14"/>
      <c r="O99" s="14"/>
      <c r="P99" s="14"/>
    </row>
    <row r="100" spans="1:16" x14ac:dyDescent="0.25">
      <c r="A100" s="16"/>
      <c r="G100" s="14"/>
      <c r="H100" s="14"/>
      <c r="O100" s="14"/>
      <c r="P100" s="14"/>
    </row>
    <row r="101" spans="1:16" x14ac:dyDescent="0.25">
      <c r="A101" s="16"/>
      <c r="G101" s="14"/>
      <c r="H101" s="14"/>
      <c r="O101" s="14"/>
      <c r="P101" s="14"/>
    </row>
    <row r="102" spans="1:16" x14ac:dyDescent="0.25">
      <c r="A102" s="16"/>
      <c r="G102" s="14"/>
      <c r="H102" s="14"/>
      <c r="O102" s="14"/>
      <c r="P102" s="14"/>
    </row>
    <row r="103" spans="1:16" x14ac:dyDescent="0.25">
      <c r="A103" s="16"/>
      <c r="G103" s="14"/>
      <c r="H103" s="14"/>
      <c r="O103" s="14"/>
      <c r="P103" s="14"/>
    </row>
    <row r="104" spans="1:16" x14ac:dyDescent="0.25">
      <c r="A104" s="16"/>
      <c r="G104" s="14"/>
      <c r="H104" s="14"/>
      <c r="O104" s="14"/>
      <c r="P104" s="14"/>
    </row>
    <row r="105" spans="1:16" x14ac:dyDescent="0.25">
      <c r="A105" s="16"/>
      <c r="G105" s="14"/>
      <c r="H105" s="14"/>
      <c r="O105" s="14"/>
      <c r="P105" s="14"/>
    </row>
    <row r="106" spans="1:16" x14ac:dyDescent="0.25">
      <c r="A106" s="16"/>
      <c r="G106" s="14"/>
      <c r="H106" s="14"/>
      <c r="O106" s="14"/>
      <c r="P106" s="14"/>
    </row>
    <row r="107" spans="1:16" x14ac:dyDescent="0.25">
      <c r="A107" s="16"/>
      <c r="G107" s="14"/>
      <c r="H107" s="14"/>
      <c r="O107" s="14"/>
      <c r="P107" s="14"/>
    </row>
    <row r="108" spans="1:16" x14ac:dyDescent="0.25">
      <c r="A108" s="16"/>
      <c r="G108" s="14"/>
      <c r="H108" s="14"/>
      <c r="O108" s="14"/>
      <c r="P108" s="14"/>
    </row>
    <row r="109" spans="1:16" x14ac:dyDescent="0.25">
      <c r="A109" s="16"/>
      <c r="G109" s="14"/>
      <c r="H109" s="14"/>
      <c r="O109" s="14"/>
      <c r="P109" s="14"/>
    </row>
    <row r="110" spans="1:16" x14ac:dyDescent="0.25">
      <c r="A110" s="16"/>
      <c r="G110" s="14"/>
      <c r="H110" s="14"/>
      <c r="O110" s="14"/>
      <c r="P110" s="14"/>
    </row>
    <row r="111" spans="1:16" x14ac:dyDescent="0.25">
      <c r="A111" s="16"/>
      <c r="G111" s="14"/>
      <c r="H111" s="14"/>
      <c r="O111" s="14"/>
      <c r="P111" s="14"/>
    </row>
    <row r="112" spans="1:16" x14ac:dyDescent="0.25">
      <c r="A112" s="16"/>
      <c r="G112" s="14"/>
      <c r="H112" s="14"/>
      <c r="O112" s="14"/>
      <c r="P112" s="14"/>
    </row>
    <row r="113" spans="1:16" x14ac:dyDescent="0.25">
      <c r="A113" s="16"/>
      <c r="G113" s="14"/>
      <c r="H113" s="14"/>
      <c r="O113" s="14"/>
      <c r="P113" s="14"/>
    </row>
    <row r="114" spans="1:16" x14ac:dyDescent="0.25">
      <c r="A114" s="16"/>
      <c r="G114" s="14"/>
      <c r="H114" s="14"/>
      <c r="O114" s="14"/>
      <c r="P114" s="14"/>
    </row>
    <row r="115" spans="1:16" x14ac:dyDescent="0.25">
      <c r="A115" s="16"/>
      <c r="G115" s="14"/>
      <c r="H115" s="14"/>
      <c r="O115" s="14"/>
      <c r="P115" s="14"/>
    </row>
    <row r="116" spans="1:16" x14ac:dyDescent="0.25">
      <c r="A116" s="16"/>
      <c r="G116" s="14"/>
      <c r="H116" s="14"/>
      <c r="O116" s="14"/>
      <c r="P116" s="14"/>
    </row>
    <row r="117" spans="1:16" x14ac:dyDescent="0.25">
      <c r="A117" s="16"/>
      <c r="G117" s="14"/>
      <c r="H117" s="14"/>
      <c r="O117" s="14"/>
      <c r="P117" s="14"/>
    </row>
    <row r="118" spans="1:16" x14ac:dyDescent="0.25">
      <c r="A118" s="16"/>
      <c r="G118" s="14"/>
      <c r="H118" s="14"/>
      <c r="O118" s="14"/>
      <c r="P118" s="14"/>
    </row>
    <row r="119" spans="1:16" x14ac:dyDescent="0.25">
      <c r="A119" s="16"/>
      <c r="G119" s="14"/>
      <c r="H119" s="14"/>
      <c r="O119" s="14"/>
      <c r="P119" s="14"/>
    </row>
    <row r="120" spans="1:16" x14ac:dyDescent="0.25">
      <c r="A120" s="16"/>
      <c r="G120" s="14"/>
      <c r="H120" s="14"/>
      <c r="O120" s="14"/>
      <c r="P120" s="14"/>
    </row>
    <row r="121" spans="1:16" x14ac:dyDescent="0.25">
      <c r="A121" s="16"/>
      <c r="G121" s="14"/>
      <c r="H121" s="14"/>
      <c r="O121" s="14"/>
      <c r="P121" s="14"/>
    </row>
    <row r="122" spans="1:16" x14ac:dyDescent="0.25">
      <c r="A122" s="16"/>
      <c r="G122" s="14"/>
      <c r="H122" s="14"/>
      <c r="O122" s="14"/>
      <c r="P122" s="14"/>
    </row>
    <row r="123" spans="1:16" x14ac:dyDescent="0.25">
      <c r="A123" s="16"/>
      <c r="G123" s="14"/>
      <c r="H123" s="14"/>
      <c r="O123" s="14"/>
      <c r="P123" s="14"/>
    </row>
    <row r="124" spans="1:16" x14ac:dyDescent="0.25">
      <c r="A124" s="16"/>
      <c r="G124" s="14"/>
      <c r="H124" s="14"/>
      <c r="O124" s="14"/>
      <c r="P124" s="14"/>
    </row>
    <row r="125" spans="1:16" x14ac:dyDescent="0.25">
      <c r="A125" s="16"/>
      <c r="G125" s="14"/>
      <c r="H125" s="14"/>
      <c r="O125" s="14"/>
      <c r="P125" s="14"/>
    </row>
    <row r="126" spans="1:16" x14ac:dyDescent="0.25">
      <c r="A126" s="16"/>
      <c r="G126" s="14"/>
      <c r="H126" s="14"/>
      <c r="O126" s="14"/>
      <c r="P126" s="14"/>
    </row>
    <row r="127" spans="1:16" x14ac:dyDescent="0.25">
      <c r="A127" s="16"/>
      <c r="G127" s="14"/>
      <c r="H127" s="14"/>
      <c r="O127" s="14"/>
      <c r="P127" s="14"/>
    </row>
    <row r="128" spans="1:16" x14ac:dyDescent="0.25">
      <c r="A128" s="16"/>
      <c r="G128" s="14"/>
      <c r="H128" s="14"/>
      <c r="O128" s="14"/>
      <c r="P128" s="14"/>
    </row>
    <row r="129" spans="1:16" x14ac:dyDescent="0.25">
      <c r="A129" s="16"/>
      <c r="G129" s="14"/>
      <c r="H129" s="14"/>
      <c r="O129" s="14"/>
      <c r="P129" s="14"/>
    </row>
    <row r="130" spans="1:16" x14ac:dyDescent="0.25">
      <c r="A130" s="16"/>
      <c r="G130" s="14"/>
      <c r="H130" s="14"/>
      <c r="O130" s="14"/>
      <c r="P130" s="14"/>
    </row>
    <row r="131" spans="1:16" x14ac:dyDescent="0.25">
      <c r="A131" s="16"/>
      <c r="G131" s="14"/>
      <c r="H131" s="14"/>
      <c r="O131" s="14"/>
      <c r="P131" s="14"/>
    </row>
    <row r="132" spans="1:16" x14ac:dyDescent="0.25">
      <c r="A132" s="16"/>
      <c r="G132" s="14"/>
      <c r="H132" s="14"/>
      <c r="O132" s="14"/>
      <c r="P132" s="14"/>
    </row>
    <row r="133" spans="1:16" x14ac:dyDescent="0.25">
      <c r="A133" s="16"/>
      <c r="G133" s="14"/>
      <c r="H133" s="14"/>
      <c r="O133" s="14"/>
      <c r="P133" s="14"/>
    </row>
    <row r="134" spans="1:16" x14ac:dyDescent="0.25">
      <c r="A134" s="16"/>
      <c r="G134" s="14"/>
      <c r="H134" s="14"/>
      <c r="O134" s="14"/>
      <c r="P134" s="14"/>
    </row>
    <row r="135" spans="1:16" x14ac:dyDescent="0.25">
      <c r="A135" s="16"/>
      <c r="G135" s="14"/>
      <c r="H135" s="14"/>
      <c r="O135" s="14"/>
      <c r="P135" s="14"/>
    </row>
    <row r="136" spans="1:16" x14ac:dyDescent="0.25">
      <c r="A136" s="16"/>
      <c r="G136" s="14"/>
      <c r="H136" s="14"/>
      <c r="O136" s="14"/>
      <c r="P136" s="14"/>
    </row>
    <row r="137" spans="1:16" x14ac:dyDescent="0.25">
      <c r="A137" s="16"/>
      <c r="G137" s="14"/>
      <c r="H137" s="14"/>
      <c r="O137" s="14"/>
      <c r="P137" s="14"/>
    </row>
    <row r="138" spans="1:16" x14ac:dyDescent="0.25">
      <c r="A138" s="16"/>
      <c r="G138" s="14"/>
      <c r="H138" s="14"/>
      <c r="O138" s="14"/>
      <c r="P138" s="14"/>
    </row>
    <row r="139" spans="1:16" x14ac:dyDescent="0.25">
      <c r="A139" s="16"/>
      <c r="G139" s="14"/>
      <c r="H139" s="14"/>
      <c r="O139" s="14"/>
      <c r="P139" s="14"/>
    </row>
    <row r="140" spans="1:16" x14ac:dyDescent="0.25">
      <c r="A140" s="16"/>
      <c r="G140" s="14"/>
      <c r="H140" s="14"/>
      <c r="O140" s="14"/>
      <c r="P140" s="14"/>
    </row>
    <row r="141" spans="1:16" x14ac:dyDescent="0.25">
      <c r="A141" s="16"/>
      <c r="G141" s="14"/>
      <c r="H141" s="14"/>
      <c r="O141" s="14"/>
      <c r="P141" s="14"/>
    </row>
    <row r="142" spans="1:16" x14ac:dyDescent="0.25">
      <c r="A142" s="16"/>
      <c r="G142" s="14"/>
      <c r="H142" s="14"/>
      <c r="O142" s="14"/>
      <c r="P142" s="14"/>
    </row>
    <row r="143" spans="1:16" x14ac:dyDescent="0.25">
      <c r="A143" s="16"/>
      <c r="G143" s="14"/>
      <c r="H143" s="14"/>
      <c r="O143" s="14"/>
      <c r="P143" s="14"/>
    </row>
    <row r="144" spans="1:16" x14ac:dyDescent="0.25">
      <c r="A144" s="16"/>
      <c r="G144" s="14"/>
      <c r="H144" s="14"/>
      <c r="O144" s="14"/>
      <c r="P144" s="14"/>
    </row>
    <row r="145" spans="1:16" x14ac:dyDescent="0.25">
      <c r="A145" s="16"/>
      <c r="G145" s="14"/>
      <c r="H145" s="14"/>
      <c r="O145" s="14"/>
      <c r="P145" s="14"/>
    </row>
    <row r="146" spans="1:16" x14ac:dyDescent="0.25">
      <c r="A146" s="16"/>
      <c r="G146" s="14"/>
      <c r="H146" s="14"/>
      <c r="O146" s="14"/>
      <c r="P146" s="14"/>
    </row>
    <row r="147" spans="1:16" x14ac:dyDescent="0.25">
      <c r="A147" s="16"/>
      <c r="G147" s="14"/>
      <c r="H147" s="14"/>
      <c r="O147" s="14"/>
      <c r="P147" s="14"/>
    </row>
    <row r="148" spans="1:16" x14ac:dyDescent="0.25">
      <c r="A148" s="16"/>
      <c r="G148" s="14"/>
      <c r="H148" s="14"/>
      <c r="O148" s="14"/>
      <c r="P148" s="14"/>
    </row>
    <row r="149" spans="1:16" x14ac:dyDescent="0.25">
      <c r="A149" s="16"/>
      <c r="G149" s="14"/>
      <c r="H149" s="14"/>
      <c r="O149" s="14"/>
      <c r="P149" s="14"/>
    </row>
    <row r="150" spans="1:16" x14ac:dyDescent="0.25">
      <c r="A150" s="16"/>
      <c r="G150" s="14"/>
      <c r="H150" s="14"/>
      <c r="O150" s="14"/>
      <c r="P150" s="14"/>
    </row>
    <row r="151" spans="1:16" x14ac:dyDescent="0.25">
      <c r="A151" s="16"/>
      <c r="G151" s="14"/>
      <c r="H151" s="14"/>
      <c r="O151" s="14"/>
      <c r="P151" s="14"/>
    </row>
    <row r="152" spans="1:16" x14ac:dyDescent="0.25">
      <c r="A152" s="16"/>
      <c r="G152" s="14"/>
      <c r="H152" s="14"/>
      <c r="O152" s="14"/>
      <c r="P152" s="14"/>
    </row>
    <row r="153" spans="1:16" x14ac:dyDescent="0.25">
      <c r="A153" s="16"/>
      <c r="G153" s="14"/>
      <c r="H153" s="14"/>
      <c r="O153" s="14"/>
      <c r="P153" s="14"/>
    </row>
    <row r="154" spans="1:16" x14ac:dyDescent="0.25">
      <c r="A154" s="16"/>
      <c r="G154" s="14"/>
      <c r="H154" s="14"/>
      <c r="O154" s="14"/>
      <c r="P154" s="14"/>
    </row>
    <row r="155" spans="1:16" x14ac:dyDescent="0.25">
      <c r="A155" s="16"/>
      <c r="G155" s="14"/>
      <c r="H155" s="14"/>
      <c r="O155" s="14"/>
      <c r="P155" s="14"/>
    </row>
    <row r="156" spans="1:16" x14ac:dyDescent="0.25">
      <c r="A156" s="16"/>
      <c r="G156" s="14"/>
      <c r="H156" s="14"/>
      <c r="O156" s="14"/>
      <c r="P156" s="14"/>
    </row>
    <row r="157" spans="1:16" x14ac:dyDescent="0.25">
      <c r="A157" s="16"/>
      <c r="G157" s="14"/>
      <c r="H157" s="14"/>
      <c r="O157" s="14"/>
      <c r="P157" s="14"/>
    </row>
    <row r="158" spans="1:16" x14ac:dyDescent="0.25">
      <c r="A158" s="16"/>
      <c r="G158" s="14"/>
      <c r="H158" s="14"/>
      <c r="O158" s="14"/>
      <c r="P158" s="14"/>
    </row>
    <row r="159" spans="1:16" x14ac:dyDescent="0.25">
      <c r="A159" s="16"/>
      <c r="G159" s="14"/>
      <c r="H159" s="14"/>
      <c r="O159" s="14"/>
      <c r="P159" s="14"/>
    </row>
    <row r="160" spans="1:16" x14ac:dyDescent="0.25">
      <c r="A160" s="16"/>
      <c r="G160" s="14"/>
      <c r="H160" s="14"/>
      <c r="O160" s="14"/>
      <c r="P160" s="14"/>
    </row>
    <row r="161" spans="1:16" x14ac:dyDescent="0.25">
      <c r="A161" s="16"/>
      <c r="G161" s="14"/>
      <c r="H161" s="14"/>
      <c r="O161" s="14"/>
      <c r="P161" s="14"/>
    </row>
    <row r="162" spans="1:16" x14ac:dyDescent="0.25">
      <c r="A162" s="16"/>
      <c r="G162" s="14"/>
      <c r="H162" s="14"/>
      <c r="O162" s="14"/>
      <c r="P162" s="14"/>
    </row>
    <row r="163" spans="1:16" x14ac:dyDescent="0.25">
      <c r="A163" s="16"/>
      <c r="G163" s="14"/>
      <c r="H163" s="14"/>
      <c r="O163" s="14"/>
      <c r="P163" s="14"/>
    </row>
    <row r="164" spans="1:16" x14ac:dyDescent="0.25">
      <c r="A164" s="16"/>
      <c r="G164" s="14"/>
      <c r="H164" s="14"/>
      <c r="O164" s="14"/>
      <c r="P164" s="14"/>
    </row>
    <row r="165" spans="1:16" x14ac:dyDescent="0.25">
      <c r="A165" s="16"/>
      <c r="G165" s="14"/>
      <c r="H165" s="14"/>
      <c r="O165" s="14"/>
      <c r="P165" s="14"/>
    </row>
    <row r="166" spans="1:16" x14ac:dyDescent="0.25">
      <c r="A166" s="16"/>
      <c r="G166" s="14"/>
      <c r="H166" s="14"/>
      <c r="O166" s="14"/>
      <c r="P166" s="14"/>
    </row>
    <row r="167" spans="1:16" x14ac:dyDescent="0.25">
      <c r="A167" s="16"/>
      <c r="G167" s="14"/>
      <c r="H167" s="14"/>
      <c r="O167" s="14"/>
      <c r="P167" s="14"/>
    </row>
    <row r="168" spans="1:16" x14ac:dyDescent="0.25">
      <c r="A168" s="16"/>
      <c r="G168" s="14"/>
      <c r="H168" s="14"/>
      <c r="O168" s="14"/>
      <c r="P168" s="14"/>
    </row>
    <row r="169" spans="1:16" x14ac:dyDescent="0.25">
      <c r="A169" s="16"/>
      <c r="G169" s="14"/>
      <c r="H169" s="14"/>
      <c r="O169" s="14"/>
      <c r="P169" s="14"/>
    </row>
    <row r="170" spans="1:16" x14ac:dyDescent="0.25">
      <c r="A170" s="16"/>
      <c r="G170" s="14"/>
      <c r="H170" s="14"/>
      <c r="O170" s="14"/>
      <c r="P170" s="14"/>
    </row>
    <row r="171" spans="1:16" x14ac:dyDescent="0.25">
      <c r="A171" s="16"/>
      <c r="G171" s="14"/>
      <c r="H171" s="14"/>
      <c r="O171" s="14"/>
      <c r="P171" s="14"/>
    </row>
    <row r="172" spans="1:16" x14ac:dyDescent="0.25">
      <c r="A172" s="16"/>
      <c r="G172" s="14"/>
      <c r="H172" s="14"/>
      <c r="O172" s="14"/>
      <c r="P172" s="14"/>
    </row>
    <row r="173" spans="1:16" x14ac:dyDescent="0.25">
      <c r="A173" s="16"/>
      <c r="G173" s="14"/>
      <c r="H173" s="14"/>
      <c r="O173" s="14"/>
      <c r="P173" s="14"/>
    </row>
    <row r="174" spans="1:16" x14ac:dyDescent="0.25">
      <c r="A174" s="16"/>
      <c r="G174" s="14"/>
      <c r="H174" s="14"/>
      <c r="O174" s="14"/>
      <c r="P174" s="14"/>
    </row>
    <row r="175" spans="1:16" x14ac:dyDescent="0.25">
      <c r="A175" s="16"/>
      <c r="G175" s="14"/>
      <c r="H175" s="14"/>
      <c r="O175" s="14"/>
      <c r="P175" s="14"/>
    </row>
    <row r="176" spans="1:16" x14ac:dyDescent="0.25">
      <c r="A176" s="16"/>
      <c r="G176" s="14"/>
      <c r="H176" s="14"/>
      <c r="O176" s="14"/>
      <c r="P176" s="14"/>
    </row>
    <row r="177" spans="1:16" x14ac:dyDescent="0.25">
      <c r="A177" s="16"/>
      <c r="G177" s="14"/>
      <c r="H177" s="14"/>
      <c r="O177" s="14"/>
      <c r="P177" s="14"/>
    </row>
    <row r="178" spans="1:16" x14ac:dyDescent="0.25">
      <c r="A178" s="16"/>
      <c r="G178" s="14"/>
      <c r="H178" s="14"/>
      <c r="O178" s="14"/>
      <c r="P178" s="14"/>
    </row>
    <row r="179" spans="1:16" x14ac:dyDescent="0.25">
      <c r="A179" s="16"/>
      <c r="G179" s="14"/>
      <c r="H179" s="14"/>
      <c r="O179" s="14"/>
      <c r="P179" s="14"/>
    </row>
    <row r="180" spans="1:16" x14ac:dyDescent="0.25">
      <c r="A180" s="16"/>
      <c r="G180" s="14"/>
      <c r="H180" s="14"/>
      <c r="O180" s="14"/>
      <c r="P180" s="14"/>
    </row>
    <row r="181" spans="1:16" x14ac:dyDescent="0.25">
      <c r="A181" s="16"/>
      <c r="G181" s="14"/>
      <c r="H181" s="14"/>
      <c r="O181" s="14"/>
      <c r="P181" s="14"/>
    </row>
    <row r="182" spans="1:16" x14ac:dyDescent="0.25">
      <c r="A182" s="16"/>
      <c r="G182" s="14"/>
      <c r="H182" s="14"/>
      <c r="O182" s="14"/>
      <c r="P182" s="14"/>
    </row>
    <row r="183" spans="1:16" x14ac:dyDescent="0.25">
      <c r="A183" s="16"/>
      <c r="G183" s="14"/>
      <c r="H183" s="14"/>
      <c r="O183" s="14"/>
      <c r="P183" s="14"/>
    </row>
    <row r="184" spans="1:16" x14ac:dyDescent="0.25">
      <c r="A184" s="16"/>
      <c r="G184" s="14"/>
      <c r="H184" s="14"/>
      <c r="O184" s="14"/>
      <c r="P184" s="14"/>
    </row>
    <row r="185" spans="1:16" x14ac:dyDescent="0.25">
      <c r="A185" s="16"/>
      <c r="G185" s="14"/>
      <c r="H185" s="14"/>
      <c r="O185" s="14"/>
      <c r="P185" s="14"/>
    </row>
    <row r="186" spans="1:16" x14ac:dyDescent="0.25">
      <c r="A186" s="16"/>
      <c r="G186" s="14"/>
      <c r="H186" s="14"/>
      <c r="O186" s="14"/>
      <c r="P186" s="14"/>
    </row>
    <row r="187" spans="1:16" x14ac:dyDescent="0.25">
      <c r="A187" s="16"/>
      <c r="G187" s="14"/>
      <c r="H187" s="14"/>
      <c r="O187" s="14"/>
      <c r="P187" s="14"/>
    </row>
    <row r="188" spans="1:16" x14ac:dyDescent="0.25">
      <c r="A188" s="16"/>
      <c r="G188" s="14"/>
      <c r="H188" s="14"/>
      <c r="O188" s="14"/>
      <c r="P188" s="14"/>
    </row>
    <row r="189" spans="1:16" x14ac:dyDescent="0.25">
      <c r="A189" s="16"/>
      <c r="G189" s="14"/>
      <c r="H189" s="14"/>
      <c r="O189" s="14"/>
      <c r="P189" s="14"/>
    </row>
    <row r="190" spans="1:16" x14ac:dyDescent="0.25">
      <c r="A190" s="16"/>
      <c r="G190" s="14"/>
      <c r="H190" s="14"/>
      <c r="O190" s="14"/>
      <c r="P190" s="14"/>
    </row>
    <row r="191" spans="1:16" x14ac:dyDescent="0.25">
      <c r="A191" s="16"/>
      <c r="G191" s="14"/>
      <c r="H191" s="14"/>
      <c r="O191" s="14"/>
      <c r="P191" s="14"/>
    </row>
    <row r="192" spans="1:16" x14ac:dyDescent="0.25">
      <c r="A192" s="16"/>
      <c r="G192" s="14"/>
      <c r="H192" s="14"/>
      <c r="O192" s="14"/>
      <c r="P192" s="14"/>
    </row>
    <row r="193" spans="1:22" x14ac:dyDescent="0.25">
      <c r="A193" s="16"/>
      <c r="G193" s="14"/>
      <c r="H193" s="14"/>
      <c r="O193" s="14"/>
      <c r="P193" s="14"/>
    </row>
    <row r="194" spans="1:22" x14ac:dyDescent="0.25">
      <c r="A194" s="16"/>
      <c r="G194" s="14"/>
      <c r="H194" s="14"/>
      <c r="O194" s="14"/>
      <c r="P194" s="14"/>
    </row>
    <row r="195" spans="1:22" x14ac:dyDescent="0.25">
      <c r="A195" s="16"/>
      <c r="G195" s="14"/>
      <c r="H195" s="14"/>
      <c r="O195" s="14"/>
      <c r="P195" s="14"/>
    </row>
    <row r="196" spans="1:22" x14ac:dyDescent="0.25">
      <c r="A196" s="16"/>
      <c r="G196" s="14"/>
      <c r="H196" s="14"/>
      <c r="O196" s="14"/>
      <c r="P196" s="14"/>
    </row>
    <row r="197" spans="1:22" x14ac:dyDescent="0.25">
      <c r="A197" s="16"/>
      <c r="G197" s="14"/>
      <c r="H197" s="14"/>
      <c r="O197" s="14"/>
      <c r="P197" s="14"/>
    </row>
    <row r="198" spans="1:22" x14ac:dyDescent="0.25">
      <c r="A198" s="16"/>
      <c r="G198" s="14"/>
      <c r="H198" s="14"/>
      <c r="O198" s="14"/>
      <c r="P198" s="14"/>
    </row>
    <row r="199" spans="1:22" x14ac:dyDescent="0.25">
      <c r="G199" s="14"/>
      <c r="H199" s="14"/>
      <c r="O199" s="14"/>
      <c r="P199" s="14"/>
    </row>
    <row r="200" spans="1:22" x14ac:dyDescent="0.25">
      <c r="G200" s="14"/>
      <c r="H200" s="14"/>
      <c r="O200" s="14"/>
      <c r="P200" s="14"/>
    </row>
    <row r="201" spans="1:22" x14ac:dyDescent="0.25">
      <c r="G201" s="14"/>
      <c r="H201" s="14"/>
      <c r="O201" s="14"/>
      <c r="P201" s="14"/>
    </row>
    <row r="202" spans="1:22" x14ac:dyDescent="0.25">
      <c r="G202" s="14"/>
      <c r="H202" s="14"/>
      <c r="O202" s="14"/>
      <c r="P202" s="14"/>
    </row>
    <row r="203" spans="1:22" x14ac:dyDescent="0.25">
      <c r="A203" s="19">
        <f>COUNTA(A7:A202)</f>
        <v>0</v>
      </c>
      <c r="B203" s="19">
        <f t="shared" ref="B203:V203" si="0">COUNTA(B7:B202)</f>
        <v>0</v>
      </c>
      <c r="C203" s="19"/>
      <c r="D203" s="19"/>
      <c r="E203" s="19">
        <f t="shared" si="0"/>
        <v>0</v>
      </c>
      <c r="F203" s="19">
        <f>COUNTA(F7:F202)</f>
        <v>0</v>
      </c>
      <c r="G203" s="19">
        <f t="shared" si="0"/>
        <v>0</v>
      </c>
      <c r="H203" s="19">
        <f t="shared" si="0"/>
        <v>0</v>
      </c>
      <c r="I203" s="19">
        <f>COUNTA(I8:I202)</f>
        <v>0</v>
      </c>
      <c r="J203" s="19">
        <f t="shared" si="0"/>
        <v>0</v>
      </c>
      <c r="K203" s="19"/>
      <c r="L203" s="19">
        <f t="shared" si="0"/>
        <v>0</v>
      </c>
      <c r="M203" s="19">
        <f t="shared" si="0"/>
        <v>0</v>
      </c>
      <c r="N203" s="19"/>
      <c r="O203" s="19">
        <f t="shared" si="0"/>
        <v>0</v>
      </c>
      <c r="P203" s="19"/>
      <c r="Q203" s="19">
        <f t="shared" ref="Q203" si="1">COUNTA(Q7:Q202)</f>
        <v>0</v>
      </c>
      <c r="R203" s="19">
        <f t="shared" si="0"/>
        <v>1</v>
      </c>
      <c r="S203" s="19">
        <f t="shared" si="0"/>
        <v>0</v>
      </c>
      <c r="T203" s="19"/>
      <c r="U203" s="19">
        <f t="shared" si="0"/>
        <v>0</v>
      </c>
      <c r="V203" s="19">
        <f t="shared" si="0"/>
        <v>0</v>
      </c>
    </row>
    <row r="204" spans="1:22" x14ac:dyDescent="0.25">
      <c r="L204" s="14"/>
    </row>
    <row r="205" spans="1:22" x14ac:dyDescent="0.25">
      <c r="L205" s="14"/>
    </row>
    <row r="206" spans="1:22" x14ac:dyDescent="0.25">
      <c r="L206" s="14"/>
    </row>
    <row r="207" spans="1:22" x14ac:dyDescent="0.25">
      <c r="L207" s="14"/>
    </row>
    <row r="208" spans="1:22" x14ac:dyDescent="0.25">
      <c r="L208" s="14"/>
    </row>
    <row r="209" spans="12:12" x14ac:dyDescent="0.25">
      <c r="L209" s="14"/>
    </row>
    <row r="210" spans="12:12" x14ac:dyDescent="0.25">
      <c r="L210" s="14"/>
    </row>
    <row r="211" spans="12:12" x14ac:dyDescent="0.25">
      <c r="L211" s="14"/>
    </row>
    <row r="212" spans="12:12" x14ac:dyDescent="0.25">
      <c r="L212" s="14"/>
    </row>
    <row r="213" spans="12:12" x14ac:dyDescent="0.25">
      <c r="L213" s="14"/>
    </row>
    <row r="214" spans="12:12" x14ac:dyDescent="0.25">
      <c r="L214" s="14"/>
    </row>
    <row r="215" spans="12:12" x14ac:dyDescent="0.25">
      <c r="L215" s="14"/>
    </row>
    <row r="216" spans="12:12" x14ac:dyDescent="0.25">
      <c r="L216" s="14"/>
    </row>
    <row r="217" spans="12:12" x14ac:dyDescent="0.25">
      <c r="L217" s="14"/>
    </row>
    <row r="218" spans="12:12" x14ac:dyDescent="0.25">
      <c r="L218" s="14"/>
    </row>
    <row r="219" spans="12:12" x14ac:dyDescent="0.25">
      <c r="L219" s="14"/>
    </row>
    <row r="220" spans="12:12" x14ac:dyDescent="0.25">
      <c r="L220" s="14"/>
    </row>
    <row r="221" spans="12:12" x14ac:dyDescent="0.25">
      <c r="L221" s="14"/>
    </row>
    <row r="222" spans="12:12" x14ac:dyDescent="0.25">
      <c r="L222" s="14"/>
    </row>
    <row r="223" spans="12:12" x14ac:dyDescent="0.25">
      <c r="L223" s="14"/>
    </row>
    <row r="224" spans="12:12" x14ac:dyDescent="0.25">
      <c r="L224" s="14"/>
    </row>
    <row r="225" spans="12:12" x14ac:dyDescent="0.25">
      <c r="L225" s="14"/>
    </row>
    <row r="226" spans="12:12" x14ac:dyDescent="0.25">
      <c r="L226" s="14"/>
    </row>
    <row r="227" spans="12:12" x14ac:dyDescent="0.25">
      <c r="L227" s="14"/>
    </row>
    <row r="228" spans="12:12" x14ac:dyDescent="0.25">
      <c r="L228" s="14"/>
    </row>
    <row r="229" spans="12:12" x14ac:dyDescent="0.25">
      <c r="L229" s="14"/>
    </row>
    <row r="230" spans="12:12" x14ac:dyDescent="0.25">
      <c r="L230" s="14"/>
    </row>
    <row r="231" spans="12:12" x14ac:dyDescent="0.25">
      <c r="L231" s="14"/>
    </row>
    <row r="232" spans="12:12" x14ac:dyDescent="0.25">
      <c r="L232" s="14"/>
    </row>
    <row r="233" spans="12:12" x14ac:dyDescent="0.25">
      <c r="L233" s="14"/>
    </row>
    <row r="234" spans="12:12" x14ac:dyDescent="0.25">
      <c r="L234" s="14"/>
    </row>
    <row r="235" spans="12:12" x14ac:dyDescent="0.25">
      <c r="L235" s="14"/>
    </row>
    <row r="236" spans="12:12" x14ac:dyDescent="0.25">
      <c r="L236" s="14"/>
    </row>
    <row r="237" spans="12:12" x14ac:dyDescent="0.25">
      <c r="L237" s="14"/>
    </row>
    <row r="238" spans="12:12" x14ac:dyDescent="0.25">
      <c r="L238" s="14"/>
    </row>
    <row r="239" spans="12:12" x14ac:dyDescent="0.25">
      <c r="L239" s="14"/>
    </row>
    <row r="240" spans="12:12" x14ac:dyDescent="0.25">
      <c r="L240" s="14"/>
    </row>
    <row r="241" spans="12:12" x14ac:dyDescent="0.25">
      <c r="L241" s="14"/>
    </row>
    <row r="242" spans="12:12" x14ac:dyDescent="0.25">
      <c r="L242" s="14"/>
    </row>
    <row r="243" spans="12:12" x14ac:dyDescent="0.25">
      <c r="L243" s="14"/>
    </row>
    <row r="244" spans="12:12" x14ac:dyDescent="0.25">
      <c r="L244" s="14"/>
    </row>
    <row r="245" spans="12:12" x14ac:dyDescent="0.25">
      <c r="L245" s="14"/>
    </row>
    <row r="246" spans="12:12" x14ac:dyDescent="0.25">
      <c r="L246" s="14"/>
    </row>
    <row r="247" spans="12:12" x14ac:dyDescent="0.25">
      <c r="L247" s="14"/>
    </row>
    <row r="248" spans="12:12" x14ac:dyDescent="0.25">
      <c r="L248" s="14"/>
    </row>
    <row r="249" spans="12:12" x14ac:dyDescent="0.25">
      <c r="L249" s="14"/>
    </row>
    <row r="250" spans="12:12" x14ac:dyDescent="0.25">
      <c r="L250" s="14"/>
    </row>
    <row r="251" spans="12:12" x14ac:dyDescent="0.25">
      <c r="L251" s="14"/>
    </row>
    <row r="252" spans="12:12" x14ac:dyDescent="0.25">
      <c r="L252" s="14"/>
    </row>
    <row r="253" spans="12:12" x14ac:dyDescent="0.25">
      <c r="L253" s="14"/>
    </row>
    <row r="254" spans="12:12" x14ac:dyDescent="0.25">
      <c r="L254" s="14"/>
    </row>
    <row r="255" spans="12:12" x14ac:dyDescent="0.25">
      <c r="L255" s="14"/>
    </row>
    <row r="256" spans="12:12" x14ac:dyDescent="0.25">
      <c r="L256" s="14"/>
    </row>
    <row r="257" spans="12:12" x14ac:dyDescent="0.25">
      <c r="L257" s="14"/>
    </row>
    <row r="258" spans="12:12" x14ac:dyDescent="0.25">
      <c r="L258" s="14"/>
    </row>
    <row r="259" spans="12:12" x14ac:dyDescent="0.25">
      <c r="L259" s="14"/>
    </row>
    <row r="260" spans="12:12" x14ac:dyDescent="0.25">
      <c r="L260" s="14"/>
    </row>
    <row r="261" spans="12:12" x14ac:dyDescent="0.25">
      <c r="L261" s="14"/>
    </row>
    <row r="262" spans="12:12" x14ac:dyDescent="0.25">
      <c r="L262" s="14"/>
    </row>
    <row r="263" spans="12:12" x14ac:dyDescent="0.25">
      <c r="L263" s="14"/>
    </row>
    <row r="264" spans="12:12" x14ac:dyDescent="0.25">
      <c r="L264" s="14"/>
    </row>
    <row r="265" spans="12:12" x14ac:dyDescent="0.25">
      <c r="L265" s="14"/>
    </row>
    <row r="266" spans="12:12" x14ac:dyDescent="0.25">
      <c r="L266" s="14"/>
    </row>
    <row r="267" spans="12:12" x14ac:dyDescent="0.25">
      <c r="L267" s="14"/>
    </row>
    <row r="268" spans="12:12" x14ac:dyDescent="0.25">
      <c r="L268" s="14"/>
    </row>
    <row r="269" spans="12:12" x14ac:dyDescent="0.25">
      <c r="L269" s="14"/>
    </row>
    <row r="270" spans="12:12" x14ac:dyDescent="0.25">
      <c r="L270" s="14"/>
    </row>
    <row r="271" spans="12:12" x14ac:dyDescent="0.25">
      <c r="L271" s="14"/>
    </row>
    <row r="272" spans="12:12" x14ac:dyDescent="0.25">
      <c r="L272" s="14"/>
    </row>
    <row r="273" spans="12:12" x14ac:dyDescent="0.25">
      <c r="L273" s="14"/>
    </row>
    <row r="274" spans="12:12" x14ac:dyDescent="0.25">
      <c r="L274" s="14"/>
    </row>
    <row r="275" spans="12:12" x14ac:dyDescent="0.25">
      <c r="L275" s="14"/>
    </row>
    <row r="276" spans="12:12" x14ac:dyDescent="0.25">
      <c r="L276" s="14"/>
    </row>
    <row r="277" spans="12:12" x14ac:dyDescent="0.25">
      <c r="L277" s="14"/>
    </row>
    <row r="278" spans="12:12" x14ac:dyDescent="0.25">
      <c r="L278" s="14"/>
    </row>
    <row r="279" spans="12:12" x14ac:dyDescent="0.25">
      <c r="L279" s="14"/>
    </row>
    <row r="280" spans="12:12" x14ac:dyDescent="0.25">
      <c r="L280" s="14"/>
    </row>
    <row r="281" spans="12:12" x14ac:dyDescent="0.25">
      <c r="L281" s="14"/>
    </row>
    <row r="282" spans="12:12" x14ac:dyDescent="0.25">
      <c r="L282" s="14"/>
    </row>
    <row r="283" spans="12:12" x14ac:dyDescent="0.25">
      <c r="L283" s="14"/>
    </row>
    <row r="284" spans="12:12" x14ac:dyDescent="0.25">
      <c r="L284" s="14"/>
    </row>
    <row r="285" spans="12:12" x14ac:dyDescent="0.25">
      <c r="L285" s="14"/>
    </row>
    <row r="286" spans="12:12" x14ac:dyDescent="0.25">
      <c r="L286" s="14"/>
    </row>
    <row r="287" spans="12:12" x14ac:dyDescent="0.25">
      <c r="L287" s="14"/>
    </row>
    <row r="288" spans="12:12" x14ac:dyDescent="0.25">
      <c r="L288" s="14"/>
    </row>
    <row r="289" spans="12:12" x14ac:dyDescent="0.25">
      <c r="L289" s="14"/>
    </row>
    <row r="290" spans="12:12" x14ac:dyDescent="0.25">
      <c r="L290" s="14"/>
    </row>
    <row r="291" spans="12:12" x14ac:dyDescent="0.25">
      <c r="L291" s="14"/>
    </row>
    <row r="292" spans="12:12" x14ac:dyDescent="0.25">
      <c r="L292" s="14"/>
    </row>
    <row r="293" spans="12:12" x14ac:dyDescent="0.25">
      <c r="L293" s="14"/>
    </row>
    <row r="294" spans="12:12" x14ac:dyDescent="0.25">
      <c r="L294" s="14"/>
    </row>
    <row r="295" spans="12:12" x14ac:dyDescent="0.25">
      <c r="L295" s="14"/>
    </row>
    <row r="296" spans="12:12" x14ac:dyDescent="0.25">
      <c r="L296" s="14"/>
    </row>
    <row r="297" spans="12:12" x14ac:dyDescent="0.25">
      <c r="L297" s="14"/>
    </row>
    <row r="298" spans="12:12" x14ac:dyDescent="0.25">
      <c r="L298" s="14"/>
    </row>
    <row r="299" spans="12:12" x14ac:dyDescent="0.25">
      <c r="L299" s="14"/>
    </row>
    <row r="300" spans="12:12" x14ac:dyDescent="0.25">
      <c r="L300" s="14"/>
    </row>
    <row r="301" spans="12:12" x14ac:dyDescent="0.25">
      <c r="L301" s="14"/>
    </row>
    <row r="302" spans="12:12" x14ac:dyDescent="0.25">
      <c r="L302" s="14"/>
    </row>
    <row r="303" spans="12:12" x14ac:dyDescent="0.25">
      <c r="L303" s="14"/>
    </row>
    <row r="304" spans="12:12" x14ac:dyDescent="0.25">
      <c r="L304" s="14"/>
    </row>
    <row r="305" spans="12:12" x14ac:dyDescent="0.25">
      <c r="L305" s="14"/>
    </row>
    <row r="306" spans="12:12" x14ac:dyDescent="0.25">
      <c r="L306" s="14"/>
    </row>
    <row r="307" spans="12:12" x14ac:dyDescent="0.25">
      <c r="L307" s="14"/>
    </row>
    <row r="308" spans="12:12" x14ac:dyDescent="0.25">
      <c r="L308" s="14"/>
    </row>
    <row r="309" spans="12:12" x14ac:dyDescent="0.25">
      <c r="L309" s="14"/>
    </row>
    <row r="310" spans="12:12" x14ac:dyDescent="0.25">
      <c r="L310" s="14"/>
    </row>
    <row r="311" spans="12:12" x14ac:dyDescent="0.25">
      <c r="L311" s="14"/>
    </row>
    <row r="312" spans="12:12" x14ac:dyDescent="0.25">
      <c r="L312" s="14"/>
    </row>
    <row r="313" spans="12:12" x14ac:dyDescent="0.25">
      <c r="L313" s="14"/>
    </row>
    <row r="314" spans="12:12" x14ac:dyDescent="0.25">
      <c r="L314" s="14"/>
    </row>
    <row r="315" spans="12:12" x14ac:dyDescent="0.25">
      <c r="L315" s="14"/>
    </row>
    <row r="316" spans="12:12" x14ac:dyDescent="0.25">
      <c r="L316" s="14"/>
    </row>
    <row r="317" spans="12:12" x14ac:dyDescent="0.25">
      <c r="L317" s="14"/>
    </row>
    <row r="318" spans="12:12" x14ac:dyDescent="0.25">
      <c r="L318" s="14"/>
    </row>
    <row r="319" spans="12:12" x14ac:dyDescent="0.25">
      <c r="L319" s="14"/>
    </row>
    <row r="320" spans="12:12" x14ac:dyDescent="0.25">
      <c r="L320" s="14"/>
    </row>
    <row r="321" spans="12:12" x14ac:dyDescent="0.25">
      <c r="L321" s="14"/>
    </row>
    <row r="322" spans="12:12" x14ac:dyDescent="0.25">
      <c r="L322" s="14"/>
    </row>
    <row r="323" spans="12:12" x14ac:dyDescent="0.25">
      <c r="L323" s="14"/>
    </row>
    <row r="324" spans="12:12" x14ac:dyDescent="0.25">
      <c r="L324" s="14"/>
    </row>
    <row r="325" spans="12:12" x14ac:dyDescent="0.25">
      <c r="L325" s="14"/>
    </row>
    <row r="326" spans="12:12" x14ac:dyDescent="0.25">
      <c r="L326" s="14"/>
    </row>
    <row r="327" spans="12:12" x14ac:dyDescent="0.25">
      <c r="L327" s="14"/>
    </row>
    <row r="328" spans="12:12" x14ac:dyDescent="0.25">
      <c r="L328" s="14"/>
    </row>
    <row r="329" spans="12:12" x14ac:dyDescent="0.25">
      <c r="L329" s="14"/>
    </row>
    <row r="330" spans="12:12" x14ac:dyDescent="0.25">
      <c r="L330" s="14"/>
    </row>
    <row r="331" spans="12:12" x14ac:dyDescent="0.25">
      <c r="L331" s="14"/>
    </row>
    <row r="332" spans="12:12" x14ac:dyDescent="0.25">
      <c r="L332" s="14"/>
    </row>
    <row r="333" spans="12:12" x14ac:dyDescent="0.25">
      <c r="L333" s="14"/>
    </row>
    <row r="334" spans="12:12" x14ac:dyDescent="0.25">
      <c r="L334" s="14"/>
    </row>
    <row r="335" spans="12:12" x14ac:dyDescent="0.25">
      <c r="L335" s="14"/>
    </row>
    <row r="336" spans="12:12" x14ac:dyDescent="0.25">
      <c r="L336" s="14"/>
    </row>
    <row r="337" spans="12:12" x14ac:dyDescent="0.25">
      <c r="L337" s="14"/>
    </row>
    <row r="338" spans="12:12" x14ac:dyDescent="0.25">
      <c r="L338" s="14"/>
    </row>
    <row r="339" spans="12:12" x14ac:dyDescent="0.25">
      <c r="L339" s="14"/>
    </row>
    <row r="340" spans="12:12" x14ac:dyDescent="0.25">
      <c r="L340" s="14"/>
    </row>
    <row r="341" spans="12:12" x14ac:dyDescent="0.25">
      <c r="L341" s="14"/>
    </row>
    <row r="342" spans="12:12" x14ac:dyDescent="0.25">
      <c r="L342" s="14"/>
    </row>
    <row r="343" spans="12:12" x14ac:dyDescent="0.25">
      <c r="L343" s="14"/>
    </row>
    <row r="344" spans="12:12" x14ac:dyDescent="0.25">
      <c r="L344" s="14"/>
    </row>
    <row r="345" spans="12:12" x14ac:dyDescent="0.25">
      <c r="L345" s="14"/>
    </row>
    <row r="346" spans="12:12" x14ac:dyDescent="0.25">
      <c r="L346" s="14"/>
    </row>
    <row r="347" spans="12:12" x14ac:dyDescent="0.25">
      <c r="L347" s="14"/>
    </row>
    <row r="348" spans="12:12" x14ac:dyDescent="0.25">
      <c r="L348" s="14"/>
    </row>
    <row r="349" spans="12:12" x14ac:dyDescent="0.25">
      <c r="L349" s="14"/>
    </row>
    <row r="350" spans="12:12" x14ac:dyDescent="0.25">
      <c r="L350" s="14"/>
    </row>
    <row r="351" spans="12:12" x14ac:dyDescent="0.25">
      <c r="L351" s="14"/>
    </row>
    <row r="352" spans="12:12" x14ac:dyDescent="0.25">
      <c r="L352" s="14"/>
    </row>
    <row r="353" spans="12:12" x14ac:dyDescent="0.25">
      <c r="L353" s="14"/>
    </row>
    <row r="354" spans="12:12" x14ac:dyDescent="0.25">
      <c r="L354" s="14"/>
    </row>
    <row r="355" spans="12:12" x14ac:dyDescent="0.25">
      <c r="L355" s="14"/>
    </row>
    <row r="356" spans="12:12" x14ac:dyDescent="0.25">
      <c r="L356" s="14"/>
    </row>
    <row r="357" spans="12:12" x14ac:dyDescent="0.25">
      <c r="L357" s="14"/>
    </row>
    <row r="358" spans="12:12" x14ac:dyDescent="0.25">
      <c r="L358" s="14"/>
    </row>
    <row r="359" spans="12:12" x14ac:dyDescent="0.25">
      <c r="L359" s="14"/>
    </row>
    <row r="360" spans="12:12" x14ac:dyDescent="0.25">
      <c r="L360" s="14"/>
    </row>
    <row r="361" spans="12:12" x14ac:dyDescent="0.25">
      <c r="L361" s="14"/>
    </row>
    <row r="362" spans="12:12" x14ac:dyDescent="0.25">
      <c r="L362" s="14"/>
    </row>
    <row r="363" spans="12:12" x14ac:dyDescent="0.25">
      <c r="L363" s="14"/>
    </row>
    <row r="364" spans="12:12" x14ac:dyDescent="0.25">
      <c r="L364" s="14"/>
    </row>
    <row r="365" spans="12:12" x14ac:dyDescent="0.25">
      <c r="L365" s="14"/>
    </row>
    <row r="366" spans="12:12" x14ac:dyDescent="0.25">
      <c r="L366" s="14"/>
    </row>
    <row r="367" spans="12:12" x14ac:dyDescent="0.25">
      <c r="L367" s="14"/>
    </row>
    <row r="368" spans="12:12" x14ac:dyDescent="0.25">
      <c r="L368" s="14"/>
    </row>
    <row r="369" spans="12:12" x14ac:dyDescent="0.25">
      <c r="L369" s="14"/>
    </row>
    <row r="370" spans="12:12" x14ac:dyDescent="0.25">
      <c r="L370" s="14"/>
    </row>
    <row r="371" spans="12:12" x14ac:dyDescent="0.25">
      <c r="L371" s="14"/>
    </row>
    <row r="372" spans="12:12" x14ac:dyDescent="0.25">
      <c r="L372" s="14"/>
    </row>
    <row r="373" spans="12:12" x14ac:dyDescent="0.25">
      <c r="L373" s="14"/>
    </row>
    <row r="374" spans="12:12" x14ac:dyDescent="0.25">
      <c r="L374" s="14"/>
    </row>
    <row r="375" spans="12:12" x14ac:dyDescent="0.25">
      <c r="L375" s="14"/>
    </row>
    <row r="376" spans="12:12" x14ac:dyDescent="0.25">
      <c r="L376" s="14"/>
    </row>
    <row r="377" spans="12:12" x14ac:dyDescent="0.25">
      <c r="L377" s="14"/>
    </row>
    <row r="378" spans="12:12" x14ac:dyDescent="0.25">
      <c r="L378" s="14"/>
    </row>
    <row r="379" spans="12:12" x14ac:dyDescent="0.25">
      <c r="L379" s="14"/>
    </row>
    <row r="380" spans="12:12" x14ac:dyDescent="0.25">
      <c r="L380" s="14"/>
    </row>
    <row r="381" spans="12:12" x14ac:dyDescent="0.25">
      <c r="L381" s="14"/>
    </row>
    <row r="382" spans="12:12" x14ac:dyDescent="0.25">
      <c r="L382" s="14"/>
    </row>
    <row r="383" spans="12:12" x14ac:dyDescent="0.25">
      <c r="L383" s="14"/>
    </row>
    <row r="384" spans="12:12" x14ac:dyDescent="0.25">
      <c r="L384" s="14"/>
    </row>
    <row r="385" spans="12:12" x14ac:dyDescent="0.25">
      <c r="L385" s="14"/>
    </row>
    <row r="386" spans="12:12" x14ac:dyDescent="0.25">
      <c r="L386" s="14"/>
    </row>
    <row r="387" spans="12:12" x14ac:dyDescent="0.25">
      <c r="L387" s="14"/>
    </row>
    <row r="388" spans="12:12" x14ac:dyDescent="0.25">
      <c r="L388" s="14"/>
    </row>
    <row r="389" spans="12:12" x14ac:dyDescent="0.25">
      <c r="L389" s="14"/>
    </row>
    <row r="390" spans="12:12" x14ac:dyDescent="0.25">
      <c r="L390" s="14"/>
    </row>
    <row r="391" spans="12:12" x14ac:dyDescent="0.25">
      <c r="L391" s="14"/>
    </row>
    <row r="392" spans="12:12" x14ac:dyDescent="0.25">
      <c r="L392" s="14"/>
    </row>
    <row r="393" spans="12:12" x14ac:dyDescent="0.25">
      <c r="L393" s="14"/>
    </row>
    <row r="394" spans="12:12" x14ac:dyDescent="0.25">
      <c r="L394" s="14"/>
    </row>
    <row r="395" spans="12:12" x14ac:dyDescent="0.25">
      <c r="L395" s="14"/>
    </row>
    <row r="396" spans="12:12" x14ac:dyDescent="0.25">
      <c r="L396" s="14"/>
    </row>
    <row r="397" spans="12:12" x14ac:dyDescent="0.25">
      <c r="L397" s="14"/>
    </row>
    <row r="398" spans="12:12" x14ac:dyDescent="0.25">
      <c r="L398" s="14"/>
    </row>
    <row r="399" spans="12:12" x14ac:dyDescent="0.25">
      <c r="L399" s="14"/>
    </row>
    <row r="400" spans="12:12" x14ac:dyDescent="0.25">
      <c r="L400" s="14"/>
    </row>
    <row r="401" spans="12:12" x14ac:dyDescent="0.25">
      <c r="L401" s="14"/>
    </row>
    <row r="402" spans="12:12" x14ac:dyDescent="0.25">
      <c r="L402" s="14"/>
    </row>
    <row r="403" spans="12:12" x14ac:dyDescent="0.25">
      <c r="L403" s="14"/>
    </row>
    <row r="404" spans="12:12" x14ac:dyDescent="0.25">
      <c r="L404" s="14"/>
    </row>
    <row r="405" spans="12:12" x14ac:dyDescent="0.25">
      <c r="L405" s="14"/>
    </row>
    <row r="406" spans="12:12" x14ac:dyDescent="0.25">
      <c r="L406" s="14"/>
    </row>
    <row r="407" spans="12:12" x14ac:dyDescent="0.25">
      <c r="L407" s="14"/>
    </row>
    <row r="408" spans="12:12" x14ac:dyDescent="0.25">
      <c r="L408" s="14"/>
    </row>
    <row r="409" spans="12:12" x14ac:dyDescent="0.25">
      <c r="L409" s="14"/>
    </row>
    <row r="410" spans="12:12" x14ac:dyDescent="0.25">
      <c r="L410" s="14"/>
    </row>
    <row r="411" spans="12:12" x14ac:dyDescent="0.25">
      <c r="L411" s="14"/>
    </row>
    <row r="412" spans="12:12" x14ac:dyDescent="0.25">
      <c r="L412" s="14"/>
    </row>
    <row r="413" spans="12:12" x14ac:dyDescent="0.25">
      <c r="L413" s="14"/>
    </row>
    <row r="414" spans="12:12" x14ac:dyDescent="0.25">
      <c r="L414" s="14"/>
    </row>
    <row r="415" spans="12:12" x14ac:dyDescent="0.25">
      <c r="L415" s="14"/>
    </row>
    <row r="416" spans="12:12" x14ac:dyDescent="0.25">
      <c r="L416" s="14"/>
    </row>
    <row r="417" spans="12:12" x14ac:dyDescent="0.25">
      <c r="L417" s="14"/>
    </row>
    <row r="418" spans="12:12" x14ac:dyDescent="0.25">
      <c r="L418" s="14"/>
    </row>
    <row r="419" spans="12:12" x14ac:dyDescent="0.25">
      <c r="L419" s="14"/>
    </row>
    <row r="420" spans="12:12" x14ac:dyDescent="0.25">
      <c r="L420" s="14"/>
    </row>
    <row r="421" spans="12:12" x14ac:dyDescent="0.25">
      <c r="L421" s="14"/>
    </row>
    <row r="422" spans="12:12" x14ac:dyDescent="0.25">
      <c r="L422" s="14"/>
    </row>
    <row r="423" spans="12:12" x14ac:dyDescent="0.25">
      <c r="L423" s="14"/>
    </row>
    <row r="424" spans="12:12" x14ac:dyDescent="0.25">
      <c r="L424" s="14"/>
    </row>
    <row r="425" spans="12:12" x14ac:dyDescent="0.25">
      <c r="L425" s="14"/>
    </row>
    <row r="426" spans="12:12" x14ac:dyDescent="0.25">
      <c r="L426" s="14"/>
    </row>
    <row r="427" spans="12:12" x14ac:dyDescent="0.25">
      <c r="L427" s="14"/>
    </row>
    <row r="428" spans="12:12" x14ac:dyDescent="0.25">
      <c r="L428" s="14"/>
    </row>
    <row r="429" spans="12:12" x14ac:dyDescent="0.25">
      <c r="L429" s="14"/>
    </row>
    <row r="430" spans="12:12" x14ac:dyDescent="0.25">
      <c r="L430" s="14"/>
    </row>
    <row r="431" spans="12:12" x14ac:dyDescent="0.25">
      <c r="L431" s="14"/>
    </row>
    <row r="432" spans="12:12" x14ac:dyDescent="0.25">
      <c r="L432" s="14"/>
    </row>
    <row r="433" spans="12:12" x14ac:dyDescent="0.25">
      <c r="L433" s="14"/>
    </row>
    <row r="434" spans="12:12" x14ac:dyDescent="0.25">
      <c r="L434" s="14"/>
    </row>
    <row r="435" spans="12:12" x14ac:dyDescent="0.25">
      <c r="L435" s="14"/>
    </row>
    <row r="436" spans="12:12" x14ac:dyDescent="0.25">
      <c r="L436" s="14"/>
    </row>
    <row r="437" spans="12:12" x14ac:dyDescent="0.25">
      <c r="L437" s="14"/>
    </row>
    <row r="438" spans="12:12" x14ac:dyDescent="0.25">
      <c r="L438" s="14"/>
    </row>
    <row r="439" spans="12:12" x14ac:dyDescent="0.25">
      <c r="L439" s="14"/>
    </row>
    <row r="440" spans="12:12" x14ac:dyDescent="0.25">
      <c r="L440" s="14"/>
    </row>
    <row r="441" spans="12:12" x14ac:dyDescent="0.25">
      <c r="L441" s="14"/>
    </row>
    <row r="442" spans="12:12" x14ac:dyDescent="0.25">
      <c r="L442" s="14"/>
    </row>
    <row r="443" spans="12:12" x14ac:dyDescent="0.25">
      <c r="L443" s="14"/>
    </row>
    <row r="444" spans="12:12" x14ac:dyDescent="0.25">
      <c r="L444" s="14"/>
    </row>
    <row r="445" spans="12:12" x14ac:dyDescent="0.25">
      <c r="L445" s="14"/>
    </row>
    <row r="446" spans="12:12" x14ac:dyDescent="0.25">
      <c r="L446" s="14"/>
    </row>
    <row r="447" spans="12:12" x14ac:dyDescent="0.25">
      <c r="L447" s="14"/>
    </row>
    <row r="448" spans="12:12" x14ac:dyDescent="0.25">
      <c r="L448" s="14"/>
    </row>
    <row r="449" spans="12:12" x14ac:dyDescent="0.25">
      <c r="L449" s="14"/>
    </row>
    <row r="450" spans="12:12" x14ac:dyDescent="0.25">
      <c r="L450" s="14"/>
    </row>
    <row r="451" spans="12:12" x14ac:dyDescent="0.25">
      <c r="L451" s="14"/>
    </row>
    <row r="452" spans="12:12" x14ac:dyDescent="0.25">
      <c r="L452" s="14"/>
    </row>
    <row r="453" spans="12:12" x14ac:dyDescent="0.25">
      <c r="L453" s="14"/>
    </row>
    <row r="454" spans="12:12" x14ac:dyDescent="0.25">
      <c r="L454" s="14"/>
    </row>
    <row r="455" spans="12:12" x14ac:dyDescent="0.25">
      <c r="L455" s="14"/>
    </row>
    <row r="456" spans="12:12" x14ac:dyDescent="0.25">
      <c r="L456" s="14"/>
    </row>
    <row r="457" spans="12:12" x14ac:dyDescent="0.25">
      <c r="L457" s="14"/>
    </row>
    <row r="458" spans="12:12" x14ac:dyDescent="0.25">
      <c r="L458" s="14"/>
    </row>
    <row r="459" spans="12:12" x14ac:dyDescent="0.25">
      <c r="L459" s="14"/>
    </row>
    <row r="460" spans="12:12" x14ac:dyDescent="0.25">
      <c r="L460" s="14"/>
    </row>
    <row r="461" spans="12:12" x14ac:dyDescent="0.25">
      <c r="L461" s="14"/>
    </row>
    <row r="462" spans="12:12" x14ac:dyDescent="0.25">
      <c r="L462" s="14"/>
    </row>
    <row r="463" spans="12:12" x14ac:dyDescent="0.25">
      <c r="L463" s="14"/>
    </row>
    <row r="464" spans="12:12" x14ac:dyDescent="0.25">
      <c r="L464" s="14"/>
    </row>
    <row r="465" spans="12:12" x14ac:dyDescent="0.25">
      <c r="L465" s="14"/>
    </row>
    <row r="466" spans="12:12" x14ac:dyDescent="0.25">
      <c r="L466" s="14"/>
    </row>
    <row r="467" spans="12:12" x14ac:dyDescent="0.25">
      <c r="L467" s="14"/>
    </row>
    <row r="468" spans="12:12" x14ac:dyDescent="0.25">
      <c r="L468" s="14"/>
    </row>
    <row r="469" spans="12:12" x14ac:dyDescent="0.25">
      <c r="L469" s="14"/>
    </row>
    <row r="470" spans="12:12" x14ac:dyDescent="0.25">
      <c r="L470" s="14"/>
    </row>
    <row r="471" spans="12:12" x14ac:dyDescent="0.25">
      <c r="L471" s="14"/>
    </row>
    <row r="472" spans="12:12" x14ac:dyDescent="0.25">
      <c r="L472" s="14"/>
    </row>
    <row r="473" spans="12:12" x14ac:dyDescent="0.25">
      <c r="L473" s="14"/>
    </row>
    <row r="474" spans="12:12" x14ac:dyDescent="0.25">
      <c r="L474" s="14"/>
    </row>
    <row r="475" spans="12:12" x14ac:dyDescent="0.25">
      <c r="L475" s="14"/>
    </row>
    <row r="476" spans="12:12" x14ac:dyDescent="0.25">
      <c r="L476" s="14"/>
    </row>
    <row r="477" spans="12:12" x14ac:dyDescent="0.25">
      <c r="L477" s="14"/>
    </row>
    <row r="478" spans="12:12" x14ac:dyDescent="0.25">
      <c r="L478" s="14"/>
    </row>
    <row r="479" spans="12:12" x14ac:dyDescent="0.25">
      <c r="L479" s="14"/>
    </row>
    <row r="480" spans="12:12" x14ac:dyDescent="0.25">
      <c r="L480" s="14"/>
    </row>
    <row r="481" spans="12:12" x14ac:dyDescent="0.25">
      <c r="L481" s="14"/>
    </row>
    <row r="482" spans="12:12" x14ac:dyDescent="0.25">
      <c r="L482" s="14"/>
    </row>
    <row r="483" spans="12:12" x14ac:dyDescent="0.25">
      <c r="L483" s="14"/>
    </row>
    <row r="484" spans="12:12" x14ac:dyDescent="0.25">
      <c r="L484" s="14"/>
    </row>
    <row r="485" spans="12:12" x14ac:dyDescent="0.25">
      <c r="L485" s="14"/>
    </row>
    <row r="486" spans="12:12" x14ac:dyDescent="0.25">
      <c r="L486" s="14"/>
    </row>
    <row r="487" spans="12:12" x14ac:dyDescent="0.25">
      <c r="L487" s="14"/>
    </row>
    <row r="488" spans="12:12" x14ac:dyDescent="0.25">
      <c r="L488" s="14"/>
    </row>
    <row r="489" spans="12:12" x14ac:dyDescent="0.25">
      <c r="L489" s="14"/>
    </row>
    <row r="490" spans="12:12" x14ac:dyDescent="0.25">
      <c r="L490" s="14"/>
    </row>
    <row r="491" spans="12:12" x14ac:dyDescent="0.25">
      <c r="L491" s="14"/>
    </row>
    <row r="492" spans="12:12" x14ac:dyDescent="0.25">
      <c r="L492" s="14"/>
    </row>
    <row r="493" spans="12:12" x14ac:dyDescent="0.25">
      <c r="L493" s="14"/>
    </row>
    <row r="494" spans="12:12" x14ac:dyDescent="0.25">
      <c r="L494" s="14"/>
    </row>
    <row r="495" spans="12:12" x14ac:dyDescent="0.25">
      <c r="L495" s="14"/>
    </row>
    <row r="496" spans="12:12" x14ac:dyDescent="0.25">
      <c r="L496" s="14"/>
    </row>
    <row r="497" spans="12:12" x14ac:dyDescent="0.25">
      <c r="L497" s="14"/>
    </row>
    <row r="498" spans="12:12" x14ac:dyDescent="0.25">
      <c r="L498" s="14"/>
    </row>
    <row r="499" spans="12:12" x14ac:dyDescent="0.25">
      <c r="L499" s="14"/>
    </row>
    <row r="500" spans="12:12" x14ac:dyDescent="0.25">
      <c r="L500" s="14"/>
    </row>
    <row r="501" spans="12:12" x14ac:dyDescent="0.25">
      <c r="L501" s="14"/>
    </row>
    <row r="502" spans="12:12" x14ac:dyDescent="0.25">
      <c r="L502" s="14"/>
    </row>
    <row r="503" spans="12:12" x14ac:dyDescent="0.25">
      <c r="L503" s="14"/>
    </row>
    <row r="504" spans="12:12" x14ac:dyDescent="0.25">
      <c r="L504" s="14"/>
    </row>
    <row r="505" spans="12:12" x14ac:dyDescent="0.25">
      <c r="L505" s="14"/>
    </row>
    <row r="506" spans="12:12" x14ac:dyDescent="0.25">
      <c r="L506" s="14"/>
    </row>
    <row r="507" spans="12:12" x14ac:dyDescent="0.25">
      <c r="L507" s="14"/>
    </row>
    <row r="508" spans="12:12" x14ac:dyDescent="0.25">
      <c r="L508" s="14"/>
    </row>
    <row r="509" spans="12:12" x14ac:dyDescent="0.25">
      <c r="L509" s="14"/>
    </row>
    <row r="510" spans="12:12" x14ac:dyDescent="0.25">
      <c r="L510" s="14"/>
    </row>
    <row r="511" spans="12:12" x14ac:dyDescent="0.25">
      <c r="L511" s="14"/>
    </row>
    <row r="512" spans="12:12" x14ac:dyDescent="0.25">
      <c r="L512" s="14"/>
    </row>
    <row r="513" spans="12:12" x14ac:dyDescent="0.25">
      <c r="L513" s="14"/>
    </row>
    <row r="514" spans="12:12" x14ac:dyDescent="0.25">
      <c r="L514" s="14"/>
    </row>
    <row r="515" spans="12:12" x14ac:dyDescent="0.25">
      <c r="L515" s="14"/>
    </row>
    <row r="516" spans="12:12" x14ac:dyDescent="0.25">
      <c r="L516" s="14"/>
    </row>
    <row r="517" spans="12:12" x14ac:dyDescent="0.25">
      <c r="L517" s="14"/>
    </row>
    <row r="518" spans="12:12" x14ac:dyDescent="0.25">
      <c r="L518" s="14"/>
    </row>
    <row r="519" spans="12:12" x14ac:dyDescent="0.25">
      <c r="L519" s="14"/>
    </row>
    <row r="520" spans="12:12" x14ac:dyDescent="0.25">
      <c r="L520" s="14"/>
    </row>
    <row r="521" spans="12:12" x14ac:dyDescent="0.25">
      <c r="L521" s="14"/>
    </row>
    <row r="522" spans="12:12" x14ac:dyDescent="0.25">
      <c r="L522" s="14"/>
    </row>
    <row r="523" spans="12:12" x14ac:dyDescent="0.25">
      <c r="L523" s="14"/>
    </row>
    <row r="524" spans="12:12" x14ac:dyDescent="0.25">
      <c r="L524" s="14"/>
    </row>
    <row r="525" spans="12:12" x14ac:dyDescent="0.25">
      <c r="L525" s="14"/>
    </row>
    <row r="526" spans="12:12" x14ac:dyDescent="0.25">
      <c r="L526" s="14"/>
    </row>
    <row r="527" spans="12:12" x14ac:dyDescent="0.25">
      <c r="L527" s="14"/>
    </row>
    <row r="528" spans="12:12" x14ac:dyDescent="0.25">
      <c r="L528" s="14"/>
    </row>
    <row r="529" spans="12:12" x14ac:dyDescent="0.25">
      <c r="L529" s="14"/>
    </row>
    <row r="530" spans="12:12" x14ac:dyDescent="0.25">
      <c r="L530" s="14"/>
    </row>
    <row r="531" spans="12:12" x14ac:dyDescent="0.25">
      <c r="L531" s="14"/>
    </row>
    <row r="532" spans="12:12" x14ac:dyDescent="0.25">
      <c r="L532" s="14"/>
    </row>
    <row r="533" spans="12:12" x14ac:dyDescent="0.25">
      <c r="L533" s="14"/>
    </row>
    <row r="534" spans="12:12" x14ac:dyDescent="0.25">
      <c r="L534" s="14"/>
    </row>
    <row r="535" spans="12:12" x14ac:dyDescent="0.25">
      <c r="L535" s="14"/>
    </row>
    <row r="536" spans="12:12" x14ac:dyDescent="0.25">
      <c r="L536" s="14"/>
    </row>
    <row r="537" spans="12:12" x14ac:dyDescent="0.25">
      <c r="L537" s="14"/>
    </row>
    <row r="538" spans="12:12" x14ac:dyDescent="0.25">
      <c r="L538" s="14"/>
    </row>
    <row r="539" spans="12:12" x14ac:dyDescent="0.25">
      <c r="L539" s="14"/>
    </row>
    <row r="540" spans="12:12" x14ac:dyDescent="0.25">
      <c r="L540" s="14"/>
    </row>
    <row r="541" spans="12:12" x14ac:dyDescent="0.25">
      <c r="L541" s="14"/>
    </row>
    <row r="542" spans="12:12" x14ac:dyDescent="0.25">
      <c r="L542" s="14"/>
    </row>
    <row r="543" spans="12:12" x14ac:dyDescent="0.25">
      <c r="L543" s="14"/>
    </row>
    <row r="544" spans="12:12" x14ac:dyDescent="0.25">
      <c r="L544" s="14"/>
    </row>
    <row r="545" spans="12:12" x14ac:dyDescent="0.25">
      <c r="L545" s="14"/>
    </row>
    <row r="546" spans="12:12" x14ac:dyDescent="0.25">
      <c r="L546" s="14"/>
    </row>
    <row r="547" spans="12:12" x14ac:dyDescent="0.25">
      <c r="L547" s="14"/>
    </row>
    <row r="548" spans="12:12" x14ac:dyDescent="0.25">
      <c r="L548" s="14"/>
    </row>
    <row r="549" spans="12:12" x14ac:dyDescent="0.25">
      <c r="L549" s="14"/>
    </row>
    <row r="550" spans="12:12" x14ac:dyDescent="0.25">
      <c r="L550" s="14"/>
    </row>
    <row r="551" spans="12:12" x14ac:dyDescent="0.25">
      <c r="L551" s="14"/>
    </row>
    <row r="552" spans="12:12" x14ac:dyDescent="0.25">
      <c r="L552" s="14"/>
    </row>
    <row r="553" spans="12:12" x14ac:dyDescent="0.25">
      <c r="L553" s="14"/>
    </row>
    <row r="554" spans="12:12" x14ac:dyDescent="0.25">
      <c r="L554" s="14"/>
    </row>
    <row r="555" spans="12:12" x14ac:dyDescent="0.25">
      <c r="L555" s="14"/>
    </row>
    <row r="556" spans="12:12" x14ac:dyDescent="0.25">
      <c r="L556" s="14"/>
    </row>
    <row r="557" spans="12:12" x14ac:dyDescent="0.25">
      <c r="L557" s="14"/>
    </row>
    <row r="558" spans="12:12" x14ac:dyDescent="0.25">
      <c r="L558" s="14"/>
    </row>
    <row r="559" spans="12:12" x14ac:dyDescent="0.25">
      <c r="L559" s="14"/>
    </row>
    <row r="560" spans="12:12" x14ac:dyDescent="0.25">
      <c r="L560" s="14"/>
    </row>
    <row r="561" spans="12:12" x14ac:dyDescent="0.25">
      <c r="L561" s="14"/>
    </row>
    <row r="562" spans="12:12" x14ac:dyDescent="0.25">
      <c r="L562" s="14"/>
    </row>
    <row r="563" spans="12:12" x14ac:dyDescent="0.25">
      <c r="L563" s="14"/>
    </row>
    <row r="564" spans="12:12" x14ac:dyDescent="0.25">
      <c r="L564" s="14"/>
    </row>
    <row r="565" spans="12:12" x14ac:dyDescent="0.25">
      <c r="L565" s="14"/>
    </row>
    <row r="566" spans="12:12" x14ac:dyDescent="0.25">
      <c r="L566" s="14"/>
    </row>
    <row r="567" spans="12:12" x14ac:dyDescent="0.25">
      <c r="L567" s="14"/>
    </row>
    <row r="568" spans="12:12" x14ac:dyDescent="0.25">
      <c r="L568" s="14"/>
    </row>
    <row r="569" spans="12:12" x14ac:dyDescent="0.25">
      <c r="L569" s="14"/>
    </row>
    <row r="570" spans="12:12" x14ac:dyDescent="0.25">
      <c r="L570" s="14"/>
    </row>
    <row r="571" spans="12:12" x14ac:dyDescent="0.25">
      <c r="L571" s="14"/>
    </row>
    <row r="572" spans="12:12" x14ac:dyDescent="0.25">
      <c r="L572" s="14"/>
    </row>
    <row r="573" spans="12:12" x14ac:dyDescent="0.25">
      <c r="L573" s="14"/>
    </row>
    <row r="574" spans="12:12" x14ac:dyDescent="0.25">
      <c r="L574" s="14"/>
    </row>
    <row r="575" spans="12:12" x14ac:dyDescent="0.25">
      <c r="L575" s="14"/>
    </row>
    <row r="576" spans="12:12" x14ac:dyDescent="0.25">
      <c r="L576" s="14"/>
    </row>
    <row r="577" spans="12:12" x14ac:dyDescent="0.25">
      <c r="L577" s="14"/>
    </row>
    <row r="578" spans="12:12" x14ac:dyDescent="0.25">
      <c r="L578" s="14"/>
    </row>
    <row r="579" spans="12:12" x14ac:dyDescent="0.25">
      <c r="L579" s="14"/>
    </row>
    <row r="580" spans="12:12" x14ac:dyDescent="0.25">
      <c r="L580" s="14"/>
    </row>
    <row r="581" spans="12:12" x14ac:dyDescent="0.25">
      <c r="L581" s="14"/>
    </row>
    <row r="582" spans="12:12" x14ac:dyDescent="0.25">
      <c r="L582" s="14"/>
    </row>
    <row r="583" spans="12:12" x14ac:dyDescent="0.25">
      <c r="L583" s="14"/>
    </row>
    <row r="584" spans="12:12" x14ac:dyDescent="0.25">
      <c r="L584" s="14"/>
    </row>
    <row r="585" spans="12:12" x14ac:dyDescent="0.25">
      <c r="L585" s="14"/>
    </row>
    <row r="586" spans="12:12" x14ac:dyDescent="0.25">
      <c r="L586" s="14"/>
    </row>
    <row r="587" spans="12:12" x14ac:dyDescent="0.25">
      <c r="L587" s="14"/>
    </row>
    <row r="588" spans="12:12" x14ac:dyDescent="0.25">
      <c r="L588" s="14"/>
    </row>
    <row r="589" spans="12:12" x14ac:dyDescent="0.25">
      <c r="L589" s="14"/>
    </row>
    <row r="590" spans="12:12" x14ac:dyDescent="0.25">
      <c r="L590" s="14"/>
    </row>
    <row r="591" spans="12:12" x14ac:dyDescent="0.25">
      <c r="L591" s="14"/>
    </row>
    <row r="592" spans="12:12" x14ac:dyDescent="0.25">
      <c r="L592" s="14"/>
    </row>
    <row r="593" spans="12:12" x14ac:dyDescent="0.25">
      <c r="L593" s="14"/>
    </row>
    <row r="594" spans="12:12" x14ac:dyDescent="0.25">
      <c r="L594" s="14"/>
    </row>
    <row r="595" spans="12:12" x14ac:dyDescent="0.25">
      <c r="L595" s="14"/>
    </row>
    <row r="596" spans="12:12" x14ac:dyDescent="0.25">
      <c r="L596" s="14"/>
    </row>
    <row r="597" spans="12:12" x14ac:dyDescent="0.25">
      <c r="L597" s="14"/>
    </row>
    <row r="598" spans="12:12" x14ac:dyDescent="0.25">
      <c r="L598" s="14"/>
    </row>
    <row r="599" spans="12:12" x14ac:dyDescent="0.25">
      <c r="L599" s="14"/>
    </row>
    <row r="600" spans="12:12" x14ac:dyDescent="0.25">
      <c r="L600" s="14"/>
    </row>
    <row r="601" spans="12:12" x14ac:dyDescent="0.25">
      <c r="L601" s="14"/>
    </row>
    <row r="602" spans="12:12" x14ac:dyDescent="0.25">
      <c r="L602" s="14"/>
    </row>
    <row r="603" spans="12:12" x14ac:dyDescent="0.25">
      <c r="L603" s="14"/>
    </row>
    <row r="604" spans="12:12" x14ac:dyDescent="0.25">
      <c r="L604" s="14"/>
    </row>
    <row r="605" spans="12:12" x14ac:dyDescent="0.25">
      <c r="L605" s="14"/>
    </row>
    <row r="606" spans="12:12" x14ac:dyDescent="0.25">
      <c r="L606" s="14"/>
    </row>
    <row r="607" spans="12:12" x14ac:dyDescent="0.25">
      <c r="L607" s="14"/>
    </row>
    <row r="608" spans="12:12" x14ac:dyDescent="0.25">
      <c r="L608" s="14"/>
    </row>
    <row r="609" spans="12:12" x14ac:dyDescent="0.25">
      <c r="L609" s="14"/>
    </row>
    <row r="610" spans="12:12" x14ac:dyDescent="0.25">
      <c r="L610" s="14"/>
    </row>
    <row r="611" spans="12:12" x14ac:dyDescent="0.25">
      <c r="L611" s="14"/>
    </row>
    <row r="612" spans="12:12" x14ac:dyDescent="0.25">
      <c r="L612" s="14"/>
    </row>
    <row r="613" spans="12:12" x14ac:dyDescent="0.25">
      <c r="L613" s="14"/>
    </row>
    <row r="614" spans="12:12" x14ac:dyDescent="0.25">
      <c r="L614" s="14"/>
    </row>
    <row r="615" spans="12:12" x14ac:dyDescent="0.25">
      <c r="L615" s="14"/>
    </row>
    <row r="616" spans="12:12" x14ac:dyDescent="0.25">
      <c r="L616" s="14"/>
    </row>
    <row r="617" spans="12:12" x14ac:dyDescent="0.25">
      <c r="L617" s="14"/>
    </row>
    <row r="618" spans="12:12" x14ac:dyDescent="0.25">
      <c r="L618" s="14"/>
    </row>
    <row r="619" spans="12:12" x14ac:dyDescent="0.25">
      <c r="L619" s="14"/>
    </row>
    <row r="620" spans="12:12" x14ac:dyDescent="0.25">
      <c r="L620" s="14"/>
    </row>
    <row r="621" spans="12:12" x14ac:dyDescent="0.25">
      <c r="L621" s="14"/>
    </row>
    <row r="622" spans="12:12" x14ac:dyDescent="0.25">
      <c r="L622" s="14"/>
    </row>
    <row r="623" spans="12:12" x14ac:dyDescent="0.25">
      <c r="L623" s="14"/>
    </row>
    <row r="624" spans="12:12" x14ac:dyDescent="0.25">
      <c r="L624" s="14"/>
    </row>
    <row r="625" spans="12:12" x14ac:dyDescent="0.25">
      <c r="L625" s="14"/>
    </row>
    <row r="626" spans="12:12" x14ac:dyDescent="0.25">
      <c r="L626" s="14"/>
    </row>
    <row r="627" spans="12:12" x14ac:dyDescent="0.25">
      <c r="L627" s="14"/>
    </row>
    <row r="628" spans="12:12" x14ac:dyDescent="0.25">
      <c r="L628" s="14"/>
    </row>
    <row r="629" spans="12:12" x14ac:dyDescent="0.25">
      <c r="L629" s="14"/>
    </row>
    <row r="630" spans="12:12" x14ac:dyDescent="0.25">
      <c r="L630" s="14"/>
    </row>
    <row r="631" spans="12:12" x14ac:dyDescent="0.25">
      <c r="L631" s="14"/>
    </row>
    <row r="632" spans="12:12" x14ac:dyDescent="0.25">
      <c r="L632" s="14"/>
    </row>
    <row r="633" spans="12:12" x14ac:dyDescent="0.25">
      <c r="L633" s="14"/>
    </row>
    <row r="634" spans="12:12" x14ac:dyDescent="0.25">
      <c r="L634" s="14"/>
    </row>
    <row r="635" spans="12:12" x14ac:dyDescent="0.25">
      <c r="L635" s="14"/>
    </row>
    <row r="636" spans="12:12" x14ac:dyDescent="0.25">
      <c r="L636" s="14"/>
    </row>
    <row r="637" spans="12:12" x14ac:dyDescent="0.25">
      <c r="L637" s="14"/>
    </row>
    <row r="638" spans="12:12" x14ac:dyDescent="0.25">
      <c r="L638" s="14"/>
    </row>
    <row r="639" spans="12:12" x14ac:dyDescent="0.25">
      <c r="L639" s="14"/>
    </row>
    <row r="640" spans="12:12" x14ac:dyDescent="0.25">
      <c r="L640" s="14"/>
    </row>
    <row r="641" spans="12:12" x14ac:dyDescent="0.25">
      <c r="L641" s="14"/>
    </row>
    <row r="642" spans="12:12" x14ac:dyDescent="0.25">
      <c r="L642" s="14"/>
    </row>
    <row r="643" spans="12:12" x14ac:dyDescent="0.25">
      <c r="L643" s="14"/>
    </row>
    <row r="644" spans="12:12" x14ac:dyDescent="0.25">
      <c r="L644" s="14"/>
    </row>
    <row r="645" spans="12:12" x14ac:dyDescent="0.25">
      <c r="L645" s="14"/>
    </row>
    <row r="646" spans="12:12" x14ac:dyDescent="0.25">
      <c r="L646" s="14"/>
    </row>
    <row r="647" spans="12:12" x14ac:dyDescent="0.25">
      <c r="L647" s="14"/>
    </row>
    <row r="648" spans="12:12" x14ac:dyDescent="0.25">
      <c r="L648" s="14"/>
    </row>
    <row r="649" spans="12:12" x14ac:dyDescent="0.25">
      <c r="L649" s="14"/>
    </row>
    <row r="650" spans="12:12" x14ac:dyDescent="0.25">
      <c r="L650" s="14"/>
    </row>
    <row r="651" spans="12:12" x14ac:dyDescent="0.25">
      <c r="L651" s="14"/>
    </row>
    <row r="652" spans="12:12" x14ac:dyDescent="0.25">
      <c r="L652" s="14"/>
    </row>
    <row r="653" spans="12:12" x14ac:dyDescent="0.25">
      <c r="L653" s="14"/>
    </row>
    <row r="654" spans="12:12" x14ac:dyDescent="0.25">
      <c r="L654" s="14"/>
    </row>
    <row r="655" spans="12:12" x14ac:dyDescent="0.25">
      <c r="L655" s="14"/>
    </row>
    <row r="656" spans="12:12" x14ac:dyDescent="0.25">
      <c r="L656" s="14"/>
    </row>
    <row r="657" spans="12:12" x14ac:dyDescent="0.25">
      <c r="L657" s="14"/>
    </row>
    <row r="658" spans="12:12" x14ac:dyDescent="0.25">
      <c r="L658" s="14"/>
    </row>
    <row r="659" spans="12:12" x14ac:dyDescent="0.25">
      <c r="L659" s="14"/>
    </row>
    <row r="660" spans="12:12" x14ac:dyDescent="0.25">
      <c r="L660" s="14"/>
    </row>
    <row r="661" spans="12:12" x14ac:dyDescent="0.25">
      <c r="L661" s="14"/>
    </row>
    <row r="662" spans="12:12" x14ac:dyDescent="0.25">
      <c r="L662" s="14"/>
    </row>
    <row r="663" spans="12:12" x14ac:dyDescent="0.25">
      <c r="L663" s="14"/>
    </row>
    <row r="664" spans="12:12" x14ac:dyDescent="0.25">
      <c r="L664" s="14"/>
    </row>
    <row r="665" spans="12:12" x14ac:dyDescent="0.25">
      <c r="L665" s="14"/>
    </row>
    <row r="666" spans="12:12" x14ac:dyDescent="0.25">
      <c r="L666" s="14"/>
    </row>
    <row r="667" spans="12:12" x14ac:dyDescent="0.25">
      <c r="L667" s="14"/>
    </row>
    <row r="668" spans="12:12" x14ac:dyDescent="0.25">
      <c r="L668" s="14"/>
    </row>
    <row r="669" spans="12:12" x14ac:dyDescent="0.25">
      <c r="L669" s="14"/>
    </row>
    <row r="670" spans="12:12" x14ac:dyDescent="0.25">
      <c r="L670" s="14"/>
    </row>
    <row r="671" spans="12:12" x14ac:dyDescent="0.25">
      <c r="L671" s="14"/>
    </row>
    <row r="672" spans="12:12" x14ac:dyDescent="0.25">
      <c r="L672" s="14"/>
    </row>
    <row r="673" spans="12:12" x14ac:dyDescent="0.25">
      <c r="L673" s="14"/>
    </row>
    <row r="674" spans="12:12" x14ac:dyDescent="0.25">
      <c r="L674" s="14"/>
    </row>
    <row r="675" spans="12:12" x14ac:dyDescent="0.25">
      <c r="L675" s="14"/>
    </row>
    <row r="676" spans="12:12" x14ac:dyDescent="0.25">
      <c r="L676" s="14"/>
    </row>
    <row r="677" spans="12:12" x14ac:dyDescent="0.25">
      <c r="L677" s="14"/>
    </row>
    <row r="678" spans="12:12" x14ac:dyDescent="0.25">
      <c r="L678" s="14"/>
    </row>
    <row r="679" spans="12:12" x14ac:dyDescent="0.25">
      <c r="L679" s="14"/>
    </row>
    <row r="680" spans="12:12" x14ac:dyDescent="0.25">
      <c r="L680" s="14"/>
    </row>
    <row r="681" spans="12:12" x14ac:dyDescent="0.25">
      <c r="L681" s="14"/>
    </row>
    <row r="682" spans="12:12" x14ac:dyDescent="0.25">
      <c r="L682" s="14"/>
    </row>
    <row r="683" spans="12:12" x14ac:dyDescent="0.25">
      <c r="L683" s="14"/>
    </row>
    <row r="684" spans="12:12" x14ac:dyDescent="0.25">
      <c r="L684" s="14"/>
    </row>
    <row r="685" spans="12:12" x14ac:dyDescent="0.25">
      <c r="L685" s="14"/>
    </row>
    <row r="686" spans="12:12" x14ac:dyDescent="0.25">
      <c r="L686" s="14"/>
    </row>
    <row r="687" spans="12:12" x14ac:dyDescent="0.25">
      <c r="L687" s="14"/>
    </row>
    <row r="688" spans="12:12" x14ac:dyDescent="0.25">
      <c r="L688" s="14"/>
    </row>
    <row r="689" spans="12:12" x14ac:dyDescent="0.25">
      <c r="L689" s="14"/>
    </row>
    <row r="690" spans="12:12" x14ac:dyDescent="0.25">
      <c r="L690" s="14"/>
    </row>
    <row r="691" spans="12:12" x14ac:dyDescent="0.25">
      <c r="L691" s="14"/>
    </row>
    <row r="692" spans="12:12" x14ac:dyDescent="0.25">
      <c r="L692" s="14"/>
    </row>
    <row r="693" spans="12:12" x14ac:dyDescent="0.25">
      <c r="L693" s="14"/>
    </row>
    <row r="694" spans="12:12" x14ac:dyDescent="0.25">
      <c r="L694" s="14"/>
    </row>
    <row r="695" spans="12:12" x14ac:dyDescent="0.25">
      <c r="L695" s="14"/>
    </row>
    <row r="696" spans="12:12" x14ac:dyDescent="0.25">
      <c r="L696" s="14"/>
    </row>
    <row r="697" spans="12:12" x14ac:dyDescent="0.25">
      <c r="L697" s="14"/>
    </row>
    <row r="698" spans="12:12" x14ac:dyDescent="0.25">
      <c r="L698" s="14"/>
    </row>
    <row r="699" spans="12:12" x14ac:dyDescent="0.25">
      <c r="L699" s="14"/>
    </row>
    <row r="700" spans="12:12" x14ac:dyDescent="0.25">
      <c r="L700" s="14"/>
    </row>
    <row r="701" spans="12:12" x14ac:dyDescent="0.25">
      <c r="L701" s="14"/>
    </row>
    <row r="702" spans="12:12" x14ac:dyDescent="0.25">
      <c r="L702" s="14"/>
    </row>
    <row r="703" spans="12:12" x14ac:dyDescent="0.25">
      <c r="L703" s="14"/>
    </row>
    <row r="704" spans="12:12" x14ac:dyDescent="0.25">
      <c r="L704" s="14"/>
    </row>
    <row r="705" spans="12:12" x14ac:dyDescent="0.25">
      <c r="L705" s="14"/>
    </row>
    <row r="706" spans="12:12" x14ac:dyDescent="0.25">
      <c r="L706" s="14"/>
    </row>
    <row r="707" spans="12:12" x14ac:dyDescent="0.25">
      <c r="L707" s="14"/>
    </row>
    <row r="708" spans="12:12" x14ac:dyDescent="0.25">
      <c r="L708" s="14"/>
    </row>
    <row r="709" spans="12:12" x14ac:dyDescent="0.25">
      <c r="L709" s="14"/>
    </row>
    <row r="710" spans="12:12" x14ac:dyDescent="0.25">
      <c r="L710" s="14"/>
    </row>
    <row r="711" spans="12:12" x14ac:dyDescent="0.25">
      <c r="L711" s="14"/>
    </row>
    <row r="712" spans="12:12" x14ac:dyDescent="0.25">
      <c r="L712" s="14"/>
    </row>
    <row r="713" spans="12:12" x14ac:dyDescent="0.25">
      <c r="L713" s="14"/>
    </row>
    <row r="714" spans="12:12" x14ac:dyDescent="0.25">
      <c r="L714" s="14"/>
    </row>
    <row r="715" spans="12:12" x14ac:dyDescent="0.25">
      <c r="L715" s="14"/>
    </row>
    <row r="716" spans="12:12" x14ac:dyDescent="0.25">
      <c r="L716" s="14"/>
    </row>
    <row r="717" spans="12:12" x14ac:dyDescent="0.25">
      <c r="L717" s="14"/>
    </row>
    <row r="718" spans="12:12" x14ac:dyDescent="0.25">
      <c r="L718" s="14"/>
    </row>
    <row r="719" spans="12:12" x14ac:dyDescent="0.25">
      <c r="L719" s="14"/>
    </row>
    <row r="720" spans="12:12" x14ac:dyDescent="0.25">
      <c r="L720" s="14"/>
    </row>
    <row r="721" spans="12:12" x14ac:dyDescent="0.25">
      <c r="L721" s="14"/>
    </row>
    <row r="722" spans="12:12" x14ac:dyDescent="0.25">
      <c r="L722" s="14"/>
    </row>
    <row r="723" spans="12:12" x14ac:dyDescent="0.25">
      <c r="L723" s="14"/>
    </row>
    <row r="724" spans="12:12" x14ac:dyDescent="0.25">
      <c r="L724" s="14"/>
    </row>
    <row r="725" spans="12:12" x14ac:dyDescent="0.25">
      <c r="L725" s="14"/>
    </row>
    <row r="726" spans="12:12" x14ac:dyDescent="0.25">
      <c r="L726" s="14"/>
    </row>
    <row r="727" spans="12:12" x14ac:dyDescent="0.25">
      <c r="L727" s="14"/>
    </row>
    <row r="728" spans="12:12" x14ac:dyDescent="0.25">
      <c r="L728" s="14"/>
    </row>
    <row r="729" spans="12:12" x14ac:dyDescent="0.25">
      <c r="L729" s="14"/>
    </row>
    <row r="730" spans="12:12" x14ac:dyDescent="0.25">
      <c r="L730" s="14"/>
    </row>
    <row r="731" spans="12:12" x14ac:dyDescent="0.25">
      <c r="L731" s="14"/>
    </row>
    <row r="732" spans="12:12" x14ac:dyDescent="0.25">
      <c r="L732" s="14"/>
    </row>
    <row r="733" spans="12:12" x14ac:dyDescent="0.25">
      <c r="L733" s="14"/>
    </row>
    <row r="734" spans="12:12" x14ac:dyDescent="0.25">
      <c r="L734" s="14"/>
    </row>
    <row r="735" spans="12:12" x14ac:dyDescent="0.25">
      <c r="L735" s="14"/>
    </row>
    <row r="736" spans="12:12" x14ac:dyDescent="0.25">
      <c r="L736" s="14"/>
    </row>
    <row r="737" spans="12:12" x14ac:dyDescent="0.25">
      <c r="L737" s="14"/>
    </row>
    <row r="738" spans="12:12" x14ac:dyDescent="0.25">
      <c r="L738" s="14"/>
    </row>
    <row r="739" spans="12:12" x14ac:dyDescent="0.25">
      <c r="L739" s="14"/>
    </row>
    <row r="740" spans="12:12" x14ac:dyDescent="0.25">
      <c r="L740" s="14"/>
    </row>
    <row r="741" spans="12:12" x14ac:dyDescent="0.25">
      <c r="L741" s="14"/>
    </row>
    <row r="742" spans="12:12" x14ac:dyDescent="0.25">
      <c r="L742" s="14"/>
    </row>
    <row r="743" spans="12:12" x14ac:dyDescent="0.25">
      <c r="L743" s="14"/>
    </row>
    <row r="744" spans="12:12" x14ac:dyDescent="0.25">
      <c r="L744" s="14"/>
    </row>
    <row r="745" spans="12:12" x14ac:dyDescent="0.25">
      <c r="L745" s="14"/>
    </row>
    <row r="746" spans="12:12" x14ac:dyDescent="0.25">
      <c r="L746" s="14"/>
    </row>
    <row r="747" spans="12:12" x14ac:dyDescent="0.25">
      <c r="L747" s="14"/>
    </row>
    <row r="748" spans="12:12" x14ac:dyDescent="0.25">
      <c r="L748" s="14"/>
    </row>
    <row r="749" spans="12:12" x14ac:dyDescent="0.25">
      <c r="L749" s="14"/>
    </row>
    <row r="750" spans="12:12" x14ac:dyDescent="0.25">
      <c r="L750" s="14"/>
    </row>
    <row r="751" spans="12:12" x14ac:dyDescent="0.25">
      <c r="L751" s="14"/>
    </row>
    <row r="752" spans="12:12" x14ac:dyDescent="0.25">
      <c r="L752" s="14"/>
    </row>
    <row r="753" spans="12:12" x14ac:dyDescent="0.25">
      <c r="L753" s="14"/>
    </row>
    <row r="754" spans="12:12" x14ac:dyDescent="0.25">
      <c r="L754" s="14"/>
    </row>
    <row r="755" spans="12:12" x14ac:dyDescent="0.25">
      <c r="L755" s="14"/>
    </row>
    <row r="756" spans="12:12" x14ac:dyDescent="0.25">
      <c r="L756" s="14"/>
    </row>
    <row r="757" spans="12:12" x14ac:dyDescent="0.25">
      <c r="L757" s="14"/>
    </row>
    <row r="758" spans="12:12" x14ac:dyDescent="0.25">
      <c r="L758" s="14"/>
    </row>
    <row r="759" spans="12:12" x14ac:dyDescent="0.25">
      <c r="L759" s="14"/>
    </row>
    <row r="760" spans="12:12" x14ac:dyDescent="0.25">
      <c r="L760" s="14"/>
    </row>
    <row r="761" spans="12:12" x14ac:dyDescent="0.25">
      <c r="L761" s="14"/>
    </row>
    <row r="762" spans="12:12" x14ac:dyDescent="0.25">
      <c r="L762" s="14"/>
    </row>
    <row r="763" spans="12:12" x14ac:dyDescent="0.25">
      <c r="L763" s="14"/>
    </row>
    <row r="764" spans="12:12" x14ac:dyDescent="0.25">
      <c r="L764" s="14"/>
    </row>
    <row r="765" spans="12:12" x14ac:dyDescent="0.25">
      <c r="L765" s="14"/>
    </row>
    <row r="766" spans="12:12" x14ac:dyDescent="0.25">
      <c r="L766" s="14"/>
    </row>
    <row r="767" spans="12:12" x14ac:dyDescent="0.25">
      <c r="L767" s="14"/>
    </row>
    <row r="768" spans="12:12" x14ac:dyDescent="0.25">
      <c r="L768" s="14"/>
    </row>
    <row r="769" spans="12:12" x14ac:dyDescent="0.25">
      <c r="L769" s="14"/>
    </row>
    <row r="770" spans="12:12" x14ac:dyDescent="0.25">
      <c r="L770" s="14"/>
    </row>
    <row r="771" spans="12:12" x14ac:dyDescent="0.25">
      <c r="L771" s="14"/>
    </row>
    <row r="772" spans="12:12" x14ac:dyDescent="0.25">
      <c r="L772" s="14"/>
    </row>
    <row r="773" spans="12:12" x14ac:dyDescent="0.25">
      <c r="L773" s="14"/>
    </row>
    <row r="774" spans="12:12" x14ac:dyDescent="0.25">
      <c r="L774" s="14"/>
    </row>
    <row r="775" spans="12:12" x14ac:dyDescent="0.25">
      <c r="L775" s="14"/>
    </row>
    <row r="776" spans="12:12" x14ac:dyDescent="0.25">
      <c r="L776" s="14"/>
    </row>
    <row r="777" spans="12:12" x14ac:dyDescent="0.25">
      <c r="L777" s="14"/>
    </row>
    <row r="778" spans="12:12" x14ac:dyDescent="0.25">
      <c r="L778" s="14"/>
    </row>
    <row r="779" spans="12:12" x14ac:dyDescent="0.25">
      <c r="L779" s="14"/>
    </row>
    <row r="780" spans="12:12" x14ac:dyDescent="0.25">
      <c r="L780" s="14"/>
    </row>
    <row r="781" spans="12:12" x14ac:dyDescent="0.25">
      <c r="L781" s="14"/>
    </row>
    <row r="782" spans="12:12" x14ac:dyDescent="0.25">
      <c r="L782" s="14"/>
    </row>
    <row r="783" spans="12:12" x14ac:dyDescent="0.25">
      <c r="L783" s="14"/>
    </row>
    <row r="784" spans="12:12" x14ac:dyDescent="0.25">
      <c r="L784" s="14"/>
    </row>
    <row r="785" spans="12:12" x14ac:dyDescent="0.25">
      <c r="L785" s="14"/>
    </row>
    <row r="786" spans="12:12" x14ac:dyDescent="0.25">
      <c r="L786" s="14"/>
    </row>
    <row r="787" spans="12:12" x14ac:dyDescent="0.25">
      <c r="L787" s="14"/>
    </row>
    <row r="788" spans="12:12" x14ac:dyDescent="0.25">
      <c r="L788" s="14"/>
    </row>
    <row r="789" spans="12:12" x14ac:dyDescent="0.25">
      <c r="L789" s="14"/>
    </row>
    <row r="790" spans="12:12" x14ac:dyDescent="0.25">
      <c r="L790" s="14"/>
    </row>
    <row r="791" spans="12:12" x14ac:dyDescent="0.25">
      <c r="L791" s="14"/>
    </row>
    <row r="792" spans="12:12" x14ac:dyDescent="0.25">
      <c r="L792" s="14"/>
    </row>
    <row r="793" spans="12:12" x14ac:dyDescent="0.25">
      <c r="L793" s="14"/>
    </row>
    <row r="794" spans="12:12" x14ac:dyDescent="0.25">
      <c r="L794" s="14"/>
    </row>
    <row r="795" spans="12:12" x14ac:dyDescent="0.25">
      <c r="L795" s="14"/>
    </row>
    <row r="796" spans="12:12" x14ac:dyDescent="0.25">
      <c r="L796" s="14"/>
    </row>
    <row r="797" spans="12:12" x14ac:dyDescent="0.25">
      <c r="L797" s="14"/>
    </row>
    <row r="798" spans="12:12" x14ac:dyDescent="0.25">
      <c r="L798" s="14"/>
    </row>
    <row r="799" spans="12:12" x14ac:dyDescent="0.25">
      <c r="L799" s="14"/>
    </row>
    <row r="800" spans="12:12" x14ac:dyDescent="0.25">
      <c r="L800" s="14"/>
    </row>
    <row r="801" spans="12:12" x14ac:dyDescent="0.25">
      <c r="L801" s="14"/>
    </row>
    <row r="802" spans="12:12" x14ac:dyDescent="0.25">
      <c r="L802" s="14"/>
    </row>
    <row r="803" spans="12:12" x14ac:dyDescent="0.25">
      <c r="L803" s="14"/>
    </row>
    <row r="804" spans="12:12" x14ac:dyDescent="0.25">
      <c r="L804" s="14"/>
    </row>
    <row r="805" spans="12:12" x14ac:dyDescent="0.25">
      <c r="L805" s="14"/>
    </row>
    <row r="806" spans="12:12" x14ac:dyDescent="0.25">
      <c r="L806" s="14"/>
    </row>
    <row r="807" spans="12:12" x14ac:dyDescent="0.25">
      <c r="L807" s="14"/>
    </row>
    <row r="808" spans="12:12" x14ac:dyDescent="0.25">
      <c r="L808" s="14"/>
    </row>
    <row r="809" spans="12:12" x14ac:dyDescent="0.25">
      <c r="L809" s="14"/>
    </row>
    <row r="810" spans="12:12" x14ac:dyDescent="0.25">
      <c r="L810" s="14"/>
    </row>
    <row r="811" spans="12:12" x14ac:dyDescent="0.25">
      <c r="L811" s="14"/>
    </row>
    <row r="812" spans="12:12" x14ac:dyDescent="0.25">
      <c r="L812" s="14"/>
    </row>
    <row r="813" spans="12:12" x14ac:dyDescent="0.25">
      <c r="L813" s="14"/>
    </row>
    <row r="814" spans="12:12" x14ac:dyDescent="0.25">
      <c r="L814" s="14"/>
    </row>
    <row r="815" spans="12:12" x14ac:dyDescent="0.25">
      <c r="L815" s="14"/>
    </row>
    <row r="816" spans="12:12" x14ac:dyDescent="0.25">
      <c r="L816" s="14"/>
    </row>
    <row r="817" spans="12:12" x14ac:dyDescent="0.25">
      <c r="L817" s="14"/>
    </row>
    <row r="818" spans="12:12" x14ac:dyDescent="0.25">
      <c r="L818" s="14"/>
    </row>
    <row r="819" spans="12:12" x14ac:dyDescent="0.25">
      <c r="L819" s="14"/>
    </row>
    <row r="820" spans="12:12" x14ac:dyDescent="0.25">
      <c r="L820" s="14"/>
    </row>
    <row r="821" spans="12:12" x14ac:dyDescent="0.25">
      <c r="L821" s="14"/>
    </row>
    <row r="822" spans="12:12" x14ac:dyDescent="0.25">
      <c r="L822" s="14"/>
    </row>
    <row r="823" spans="12:12" x14ac:dyDescent="0.25">
      <c r="L823" s="14"/>
    </row>
    <row r="824" spans="12:12" x14ac:dyDescent="0.25">
      <c r="L824" s="14"/>
    </row>
    <row r="825" spans="12:12" x14ac:dyDescent="0.25">
      <c r="L825" s="14"/>
    </row>
    <row r="826" spans="12:12" x14ac:dyDescent="0.25">
      <c r="L826" s="14"/>
    </row>
    <row r="827" spans="12:12" x14ac:dyDescent="0.25">
      <c r="L827" s="14"/>
    </row>
    <row r="828" spans="12:12" x14ac:dyDescent="0.25">
      <c r="L828" s="14"/>
    </row>
    <row r="829" spans="12:12" x14ac:dyDescent="0.25">
      <c r="L829" s="14"/>
    </row>
    <row r="830" spans="12:12" x14ac:dyDescent="0.25">
      <c r="L830" s="14"/>
    </row>
    <row r="831" spans="12:12" x14ac:dyDescent="0.25">
      <c r="L831" s="14"/>
    </row>
    <row r="832" spans="12:12" x14ac:dyDescent="0.25">
      <c r="L832" s="14"/>
    </row>
    <row r="833" spans="12:12" x14ac:dyDescent="0.25">
      <c r="L833" s="14"/>
    </row>
    <row r="834" spans="12:12" x14ac:dyDescent="0.25">
      <c r="L834" s="14"/>
    </row>
    <row r="835" spans="12:12" x14ac:dyDescent="0.25">
      <c r="L835" s="14"/>
    </row>
    <row r="836" spans="12:12" x14ac:dyDescent="0.25">
      <c r="L836" s="14"/>
    </row>
    <row r="837" spans="12:12" x14ac:dyDescent="0.25">
      <c r="L837" s="14"/>
    </row>
    <row r="838" spans="12:12" x14ac:dyDescent="0.25">
      <c r="L838" s="14"/>
    </row>
    <row r="839" spans="12:12" x14ac:dyDescent="0.25">
      <c r="L839" s="14"/>
    </row>
    <row r="840" spans="12:12" x14ac:dyDescent="0.25">
      <c r="L840" s="14"/>
    </row>
    <row r="841" spans="12:12" x14ac:dyDescent="0.25">
      <c r="L841" s="14"/>
    </row>
    <row r="842" spans="12:12" x14ac:dyDescent="0.25">
      <c r="L842" s="14"/>
    </row>
    <row r="843" spans="12:12" x14ac:dyDescent="0.25">
      <c r="L843" s="14"/>
    </row>
    <row r="844" spans="12:12" x14ac:dyDescent="0.25">
      <c r="L844" s="14"/>
    </row>
    <row r="845" spans="12:12" x14ac:dyDescent="0.25">
      <c r="L845" s="14"/>
    </row>
    <row r="846" spans="12:12" x14ac:dyDescent="0.25">
      <c r="L846" s="14"/>
    </row>
    <row r="847" spans="12:12" x14ac:dyDescent="0.25">
      <c r="L847" s="14"/>
    </row>
    <row r="848" spans="12:12" x14ac:dyDescent="0.25">
      <c r="L848" s="14"/>
    </row>
    <row r="849" spans="12:12" x14ac:dyDescent="0.25">
      <c r="L849" s="14"/>
    </row>
    <row r="850" spans="12:12" x14ac:dyDescent="0.25">
      <c r="L850" s="14"/>
    </row>
    <row r="851" spans="12:12" x14ac:dyDescent="0.25">
      <c r="L851" s="14"/>
    </row>
    <row r="852" spans="12:12" x14ac:dyDescent="0.25">
      <c r="L852" s="14"/>
    </row>
    <row r="853" spans="12:12" x14ac:dyDescent="0.25">
      <c r="L853" s="14"/>
    </row>
    <row r="854" spans="12:12" x14ac:dyDescent="0.25">
      <c r="L854" s="14"/>
    </row>
    <row r="855" spans="12:12" x14ac:dyDescent="0.25">
      <c r="L855" s="14"/>
    </row>
    <row r="856" spans="12:12" x14ac:dyDescent="0.25">
      <c r="L856" s="14"/>
    </row>
    <row r="857" spans="12:12" x14ac:dyDescent="0.25">
      <c r="L857" s="14"/>
    </row>
    <row r="858" spans="12:12" x14ac:dyDescent="0.25">
      <c r="L858" s="14"/>
    </row>
    <row r="859" spans="12:12" x14ac:dyDescent="0.25">
      <c r="L859" s="14"/>
    </row>
    <row r="860" spans="12:12" x14ac:dyDescent="0.25">
      <c r="L860" s="14"/>
    </row>
    <row r="861" spans="12:12" x14ac:dyDescent="0.25">
      <c r="L861" s="14"/>
    </row>
    <row r="862" spans="12:12" x14ac:dyDescent="0.25">
      <c r="L862" s="14"/>
    </row>
    <row r="863" spans="12:12" x14ac:dyDescent="0.25">
      <c r="L863" s="14"/>
    </row>
    <row r="864" spans="12:12" x14ac:dyDescent="0.25">
      <c r="L864" s="14"/>
    </row>
    <row r="865" spans="12:12" x14ac:dyDescent="0.25">
      <c r="L865" s="14"/>
    </row>
    <row r="866" spans="12:12" x14ac:dyDescent="0.25">
      <c r="L866" s="14"/>
    </row>
    <row r="867" spans="12:12" x14ac:dyDescent="0.25">
      <c r="L867" s="14"/>
    </row>
    <row r="868" spans="12:12" x14ac:dyDescent="0.25">
      <c r="L868" s="14"/>
    </row>
    <row r="869" spans="12:12" x14ac:dyDescent="0.25">
      <c r="L869" s="14"/>
    </row>
    <row r="870" spans="12:12" x14ac:dyDescent="0.25">
      <c r="L870" s="14"/>
    </row>
    <row r="871" spans="12:12" x14ac:dyDescent="0.25">
      <c r="L871" s="14"/>
    </row>
    <row r="872" spans="12:12" x14ac:dyDescent="0.25">
      <c r="L872" s="14"/>
    </row>
    <row r="873" spans="12:12" x14ac:dyDescent="0.25">
      <c r="L873" s="14"/>
    </row>
    <row r="874" spans="12:12" x14ac:dyDescent="0.25">
      <c r="L874" s="14"/>
    </row>
    <row r="875" spans="12:12" x14ac:dyDescent="0.25">
      <c r="L875" s="14"/>
    </row>
    <row r="876" spans="12:12" x14ac:dyDescent="0.25">
      <c r="L876" s="14"/>
    </row>
    <row r="877" spans="12:12" x14ac:dyDescent="0.25">
      <c r="L877" s="14"/>
    </row>
    <row r="878" spans="12:12" x14ac:dyDescent="0.25">
      <c r="L878" s="14"/>
    </row>
    <row r="879" spans="12:12" x14ac:dyDescent="0.25">
      <c r="L879" s="14"/>
    </row>
    <row r="880" spans="12:12" x14ac:dyDescent="0.25">
      <c r="L880" s="14"/>
    </row>
    <row r="881" spans="12:12" x14ac:dyDescent="0.25">
      <c r="L881" s="14"/>
    </row>
    <row r="882" spans="12:12" x14ac:dyDescent="0.25">
      <c r="L882" s="14"/>
    </row>
    <row r="883" spans="12:12" x14ac:dyDescent="0.25">
      <c r="L883" s="14"/>
    </row>
    <row r="884" spans="12:12" x14ac:dyDescent="0.25">
      <c r="L884" s="14"/>
    </row>
    <row r="885" spans="12:12" x14ac:dyDescent="0.25">
      <c r="L885" s="14"/>
    </row>
    <row r="886" spans="12:12" x14ac:dyDescent="0.25">
      <c r="L886" s="14"/>
    </row>
    <row r="887" spans="12:12" x14ac:dyDescent="0.25">
      <c r="L887" s="14"/>
    </row>
    <row r="888" spans="12:12" x14ac:dyDescent="0.25">
      <c r="L888" s="14"/>
    </row>
    <row r="889" spans="12:12" x14ac:dyDescent="0.25">
      <c r="L889" s="14"/>
    </row>
    <row r="890" spans="12:12" x14ac:dyDescent="0.25">
      <c r="L890" s="14"/>
    </row>
    <row r="891" spans="12:12" x14ac:dyDescent="0.25">
      <c r="L891" s="14"/>
    </row>
    <row r="892" spans="12:12" x14ac:dyDescent="0.25">
      <c r="L892" s="14"/>
    </row>
    <row r="893" spans="12:12" x14ac:dyDescent="0.25">
      <c r="L893" s="14"/>
    </row>
    <row r="894" spans="12:12" x14ac:dyDescent="0.25">
      <c r="L894" s="14"/>
    </row>
    <row r="895" spans="12:12" x14ac:dyDescent="0.25">
      <c r="L895" s="14"/>
    </row>
    <row r="896" spans="12:12" x14ac:dyDescent="0.25">
      <c r="L896" s="14"/>
    </row>
    <row r="897" spans="12:12" x14ac:dyDescent="0.25">
      <c r="L897" s="14"/>
    </row>
    <row r="898" spans="12:12" x14ac:dyDescent="0.25">
      <c r="L898" s="14"/>
    </row>
    <row r="899" spans="12:12" x14ac:dyDescent="0.25">
      <c r="L899" s="14"/>
    </row>
    <row r="900" spans="12:12" x14ac:dyDescent="0.25">
      <c r="L900" s="14"/>
    </row>
    <row r="901" spans="12:12" x14ac:dyDescent="0.25">
      <c r="L901" s="14"/>
    </row>
    <row r="902" spans="12:12" x14ac:dyDescent="0.25">
      <c r="L902" s="14"/>
    </row>
    <row r="903" spans="12:12" x14ac:dyDescent="0.25">
      <c r="L903" s="14"/>
    </row>
    <row r="904" spans="12:12" x14ac:dyDescent="0.25">
      <c r="L904" s="14"/>
    </row>
    <row r="905" spans="12:12" x14ac:dyDescent="0.25">
      <c r="L905" s="14"/>
    </row>
    <row r="906" spans="12:12" x14ac:dyDescent="0.25">
      <c r="L906" s="14"/>
    </row>
    <row r="907" spans="12:12" x14ac:dyDescent="0.25">
      <c r="L907" s="14"/>
    </row>
    <row r="908" spans="12:12" x14ac:dyDescent="0.25">
      <c r="L908" s="14"/>
    </row>
    <row r="909" spans="12:12" x14ac:dyDescent="0.25">
      <c r="L909" s="14"/>
    </row>
    <row r="910" spans="12:12" x14ac:dyDescent="0.25">
      <c r="L910" s="14"/>
    </row>
    <row r="911" spans="12:12" x14ac:dyDescent="0.25">
      <c r="L911" s="14"/>
    </row>
    <row r="912" spans="12:12" x14ac:dyDescent="0.25">
      <c r="L912" s="14"/>
    </row>
    <row r="913" spans="12:12" x14ac:dyDescent="0.25">
      <c r="L913" s="14"/>
    </row>
    <row r="914" spans="12:12" x14ac:dyDescent="0.25">
      <c r="L914" s="14"/>
    </row>
    <row r="915" spans="12:12" x14ac:dyDescent="0.25">
      <c r="L915" s="14"/>
    </row>
    <row r="916" spans="12:12" x14ac:dyDescent="0.25">
      <c r="L916" s="14"/>
    </row>
    <row r="917" spans="12:12" x14ac:dyDescent="0.25">
      <c r="L917" s="14"/>
    </row>
    <row r="918" spans="12:12" x14ac:dyDescent="0.25">
      <c r="L918" s="14"/>
    </row>
    <row r="919" spans="12:12" x14ac:dyDescent="0.25">
      <c r="L919" s="14"/>
    </row>
    <row r="920" spans="12:12" x14ac:dyDescent="0.25">
      <c r="L920" s="14"/>
    </row>
    <row r="921" spans="12:12" x14ac:dyDescent="0.25">
      <c r="L921" s="14"/>
    </row>
    <row r="922" spans="12:12" x14ac:dyDescent="0.25">
      <c r="L922" s="14"/>
    </row>
    <row r="923" spans="12:12" x14ac:dyDescent="0.25">
      <c r="L923" s="14"/>
    </row>
    <row r="924" spans="12:12" x14ac:dyDescent="0.25">
      <c r="L924" s="14"/>
    </row>
    <row r="925" spans="12:12" x14ac:dyDescent="0.25">
      <c r="L925" s="14"/>
    </row>
    <row r="926" spans="12:12" x14ac:dyDescent="0.25">
      <c r="L926" s="14"/>
    </row>
    <row r="927" spans="12:12" x14ac:dyDescent="0.25">
      <c r="L927" s="14"/>
    </row>
    <row r="928" spans="12:12" x14ac:dyDescent="0.25">
      <c r="L928" s="14"/>
    </row>
    <row r="929" spans="12:12" x14ac:dyDescent="0.25">
      <c r="L929" s="14"/>
    </row>
    <row r="930" spans="12:12" x14ac:dyDescent="0.25">
      <c r="L930" s="14"/>
    </row>
    <row r="931" spans="12:12" x14ac:dyDescent="0.25">
      <c r="L931" s="14"/>
    </row>
    <row r="932" spans="12:12" x14ac:dyDescent="0.25">
      <c r="L932" s="14"/>
    </row>
    <row r="933" spans="12:12" x14ac:dyDescent="0.25">
      <c r="L933" s="14"/>
    </row>
    <row r="934" spans="12:12" x14ac:dyDescent="0.25">
      <c r="L934" s="14"/>
    </row>
    <row r="935" spans="12:12" x14ac:dyDescent="0.25">
      <c r="L935" s="14"/>
    </row>
    <row r="936" spans="12:12" x14ac:dyDescent="0.25">
      <c r="L936" s="14"/>
    </row>
    <row r="937" spans="12:12" x14ac:dyDescent="0.25">
      <c r="L937" s="14"/>
    </row>
    <row r="938" spans="12:12" x14ac:dyDescent="0.25">
      <c r="L938" s="14"/>
    </row>
    <row r="939" spans="12:12" x14ac:dyDescent="0.25">
      <c r="L939" s="14"/>
    </row>
    <row r="940" spans="12:12" x14ac:dyDescent="0.25">
      <c r="L940" s="14"/>
    </row>
    <row r="941" spans="12:12" x14ac:dyDescent="0.25">
      <c r="L941" s="14"/>
    </row>
    <row r="942" spans="12:12" x14ac:dyDescent="0.25">
      <c r="L942" s="14"/>
    </row>
    <row r="943" spans="12:12" x14ac:dyDescent="0.25">
      <c r="L943" s="14"/>
    </row>
    <row r="944" spans="12:12" x14ac:dyDescent="0.25">
      <c r="L944" s="14"/>
    </row>
    <row r="945" spans="12:12" x14ac:dyDescent="0.25">
      <c r="L945" s="14"/>
    </row>
    <row r="946" spans="12:12" x14ac:dyDescent="0.25">
      <c r="L946" s="14"/>
    </row>
    <row r="947" spans="12:12" x14ac:dyDescent="0.25">
      <c r="L947" s="14"/>
    </row>
    <row r="948" spans="12:12" x14ac:dyDescent="0.25">
      <c r="L948" s="14"/>
    </row>
    <row r="949" spans="12:12" x14ac:dyDescent="0.25">
      <c r="L949" s="14"/>
    </row>
    <row r="950" spans="12:12" x14ac:dyDescent="0.25">
      <c r="L950" s="14"/>
    </row>
    <row r="951" spans="12:12" x14ac:dyDescent="0.25">
      <c r="L951" s="14"/>
    </row>
    <row r="952" spans="12:12" x14ac:dyDescent="0.25">
      <c r="L952" s="14"/>
    </row>
    <row r="953" spans="12:12" x14ac:dyDescent="0.25">
      <c r="L953" s="14"/>
    </row>
    <row r="954" spans="12:12" x14ac:dyDescent="0.25">
      <c r="L954" s="14"/>
    </row>
    <row r="955" spans="12:12" x14ac:dyDescent="0.25">
      <c r="L955" s="14"/>
    </row>
    <row r="956" spans="12:12" x14ac:dyDescent="0.25">
      <c r="L956" s="14"/>
    </row>
    <row r="957" spans="12:12" x14ac:dyDescent="0.25">
      <c r="L957" s="14"/>
    </row>
    <row r="958" spans="12:12" x14ac:dyDescent="0.25">
      <c r="L958" s="14"/>
    </row>
    <row r="959" spans="12:12" x14ac:dyDescent="0.25">
      <c r="L959" s="14"/>
    </row>
    <row r="960" spans="12:12" x14ac:dyDescent="0.25">
      <c r="L960" s="14"/>
    </row>
    <row r="961" spans="12:12" x14ac:dyDescent="0.25">
      <c r="L961" s="14"/>
    </row>
    <row r="962" spans="12:12" x14ac:dyDescent="0.25">
      <c r="L962" s="14"/>
    </row>
    <row r="963" spans="12:12" x14ac:dyDescent="0.25">
      <c r="L963" s="14"/>
    </row>
    <row r="964" spans="12:12" x14ac:dyDescent="0.25">
      <c r="L964" s="14"/>
    </row>
    <row r="965" spans="12:12" x14ac:dyDescent="0.25">
      <c r="L965" s="14"/>
    </row>
    <row r="966" spans="12:12" x14ac:dyDescent="0.25">
      <c r="L966" s="14"/>
    </row>
    <row r="967" spans="12:12" x14ac:dyDescent="0.25">
      <c r="L967" s="14"/>
    </row>
    <row r="968" spans="12:12" x14ac:dyDescent="0.25">
      <c r="L968" s="14"/>
    </row>
    <row r="969" spans="12:12" x14ac:dyDescent="0.25">
      <c r="L969" s="14"/>
    </row>
    <row r="970" spans="12:12" x14ac:dyDescent="0.25">
      <c r="L970" s="14"/>
    </row>
    <row r="971" spans="12:12" x14ac:dyDescent="0.25">
      <c r="L971" s="14"/>
    </row>
    <row r="972" spans="12:12" x14ac:dyDescent="0.25">
      <c r="L972" s="14"/>
    </row>
    <row r="973" spans="12:12" x14ac:dyDescent="0.25">
      <c r="L973" s="14"/>
    </row>
    <row r="974" spans="12:12" x14ac:dyDescent="0.25">
      <c r="L974" s="14"/>
    </row>
    <row r="975" spans="12:12" x14ac:dyDescent="0.25">
      <c r="L975" s="14"/>
    </row>
    <row r="976" spans="12:12" x14ac:dyDescent="0.25">
      <c r="L976" s="14"/>
    </row>
    <row r="977" spans="12:12" x14ac:dyDescent="0.25">
      <c r="L977" s="14"/>
    </row>
    <row r="978" spans="12:12" x14ac:dyDescent="0.25">
      <c r="L978" s="14"/>
    </row>
    <row r="979" spans="12:12" x14ac:dyDescent="0.25">
      <c r="L979" s="14"/>
    </row>
    <row r="980" spans="12:12" x14ac:dyDescent="0.25">
      <c r="L980" s="14"/>
    </row>
    <row r="981" spans="12:12" x14ac:dyDescent="0.25">
      <c r="L981" s="14"/>
    </row>
    <row r="982" spans="12:12" x14ac:dyDescent="0.25">
      <c r="L982" s="14"/>
    </row>
    <row r="983" spans="12:12" x14ac:dyDescent="0.25">
      <c r="L983" s="14"/>
    </row>
    <row r="984" spans="12:12" x14ac:dyDescent="0.25">
      <c r="L984" s="14"/>
    </row>
    <row r="985" spans="12:12" x14ac:dyDescent="0.25">
      <c r="L985" s="14"/>
    </row>
    <row r="986" spans="12:12" x14ac:dyDescent="0.25">
      <c r="L986" s="14"/>
    </row>
    <row r="987" spans="12:12" x14ac:dyDescent="0.25">
      <c r="L987" s="14"/>
    </row>
    <row r="988" spans="12:12" x14ac:dyDescent="0.25">
      <c r="L988" s="14"/>
    </row>
    <row r="989" spans="12:12" x14ac:dyDescent="0.25">
      <c r="L989" s="14"/>
    </row>
    <row r="990" spans="12:12" x14ac:dyDescent="0.25">
      <c r="L990" s="14"/>
    </row>
    <row r="991" spans="12:12" x14ac:dyDescent="0.25">
      <c r="L991" s="14"/>
    </row>
    <row r="992" spans="12:12" x14ac:dyDescent="0.25">
      <c r="L992" s="14"/>
    </row>
    <row r="993" spans="12:12" x14ac:dyDescent="0.25">
      <c r="L993" s="14"/>
    </row>
    <row r="994" spans="12:12" x14ac:dyDescent="0.25">
      <c r="L994" s="14"/>
    </row>
    <row r="995" spans="12:12" x14ac:dyDescent="0.25">
      <c r="L995" s="14"/>
    </row>
    <row r="996" spans="12:12" x14ac:dyDescent="0.25">
      <c r="L996" s="14"/>
    </row>
    <row r="997" spans="12:12" x14ac:dyDescent="0.25">
      <c r="L997" s="14"/>
    </row>
    <row r="998" spans="12:12" x14ac:dyDescent="0.25">
      <c r="L998" s="14"/>
    </row>
  </sheetData>
  <sheetProtection algorithmName="SHA-512" hashValue="DCOt9LPdL/p9DJQLfHvm3vDATvTZeQjUB546rJDjSCvpuExMUkZpTEUWK3zAUcNk2518j230f13Z5sllfR2u5w==" saltValue="9RXxChPsVIfm9qHdaicM0g==" spinCount="100000" sheet="1" formatCells="0" formatColumns="0" formatRows="0" sort="0" autoFilter="0" pivotTables="0"/>
  <autoFilter ref="A6:V6" xr:uid="{00000000-0001-0000-1800-000000000000}"/>
  <mergeCells count="3">
    <mergeCell ref="A1:C1"/>
    <mergeCell ref="D1:I1"/>
    <mergeCell ref="G4:H4"/>
  </mergeCells>
  <dataValidations count="11">
    <dataValidation type="textLength" allowBlank="1" showInputMessage="1" showErrorMessage="1" promptTitle="Limit size to 250" sqref="N204:P998 K204:K998 U7:U198 U202 U200 A203:V203" xr:uid="{00000000-0002-0000-1800-000000000000}">
      <formula1>1</formula1>
      <formula2>250</formula2>
    </dataValidation>
    <dataValidation type="list" allowBlank="1" showInputMessage="1" showErrorMessage="1" sqref="F5 F204:F1048576" xr:uid="{00000000-0002-0000-1800-000001000000}">
      <formula1>Continuingbenefits</formula1>
    </dataValidation>
    <dataValidation type="list" showInputMessage="1" showErrorMessage="1" sqref="C204:C65534" xr:uid="{00000000-0002-0000-1800-000003000000}">
      <formula1>Targetgroup</formula1>
    </dataValidation>
    <dataValidation type="list" allowBlank="1" showInputMessage="1" showErrorMessage="1" sqref="D204:D65534" xr:uid="{00000000-0002-0000-1800-000004000000}">
      <formula1>Appealtype</formula1>
    </dataValidation>
    <dataValidation type="list" allowBlank="1" showInputMessage="1" showErrorMessage="1" sqref="M204:M65534 R7:R202" xr:uid="{00000000-0002-0000-1800-000005000000}">
      <formula1>Resolutiontype</formula1>
    </dataValidation>
    <dataValidation type="list" allowBlank="1" showInputMessage="1" showErrorMessage="1" sqref="J204:J65534" xr:uid="{00000000-0002-0000-1800-000006000000}">
      <formula1>Servicetype</formula1>
    </dataValidation>
    <dataValidation type="list" allowBlank="1" showInputMessage="1" showErrorMessage="1" sqref="I999:I65534" xr:uid="{00000000-0002-0000-1800-000007000000}">
      <formula1>Issuetype</formula1>
    </dataValidation>
    <dataValidation type="textLength" allowBlank="1" showInputMessage="1" showErrorMessage="1" promptTitle="Limit size to 350 characters" sqref="M7:N202 V7:V202 S7:S202" xr:uid="{2D792A86-1A13-4699-B9FC-1767DD0BA0D7}">
      <formula1>1</formula1>
      <formula2>350</formula2>
    </dataValidation>
    <dataValidation type="list" allowBlank="1" showInputMessage="1" showErrorMessage="1" sqref="I204:I998" xr:uid="{00000000-0002-0000-1800-000009000000}">
      <formula1>$A$24:$A$35</formula1>
    </dataValidation>
    <dataValidation type="list" allowBlank="1" showInputMessage="1" showErrorMessage="1" sqref="E7:E202" xr:uid="{E93A7DA1-D713-40D7-97D9-14B61046F0FA}">
      <formula1>Targetgroup</formula1>
    </dataValidation>
    <dataValidation type="list" allowBlank="1" showInputMessage="1" showErrorMessage="1" promptTitle="Limit size to 350 characters" sqref="T7:T202" xr:uid="{56EFFC99-0F6A-4169-8B81-1D722C276B1D}">
      <formula1>disenrollment</formula1>
    </dataValidation>
  </dataValidations>
  <hyperlinks>
    <hyperlink ref="G4:H4" r:id="rId1" display="https://www.dhs.wisconsin.gov/forms/f02466ai.pdf" xr:uid="{F24EF9D4-25E4-456C-AE51-185EE7DB361C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1800-00000A000000}">
          <x14:formula1>
            <xm:f>Categories!$A$15:$A$18</xm:f>
          </x14:formula1>
          <xm:sqref>H204:H998</xm:sqref>
        </x14:dataValidation>
        <x14:dataValidation type="list" allowBlank="1" showInputMessage="1" showErrorMessage="1" xr:uid="{7BA29167-BD15-462B-A4B3-635F45B65AAD}">
          <x14:formula1>
            <xm:f>Categories!$A$21:$A$31</xm:f>
          </x14:formula1>
          <xm:sqref>J7:J202</xm:sqref>
        </x14:dataValidation>
        <x14:dataValidation type="list" allowBlank="1" showInputMessage="1" showErrorMessage="1" xr:uid="{E08A9AD6-8459-4025-9A7F-9E4269DFBEEF}">
          <x14:formula1>
            <xm:f>Categories!$A$70:$A$78</xm:f>
          </x14:formula1>
          <xm:sqref>Q7:Q202</xm:sqref>
        </x14:dataValidation>
        <x14:dataValidation type="list" allowBlank="1" showInputMessage="1" showErrorMessage="1" xr:uid="{52664DD3-03CD-49D3-8F53-1DBE6D081B72}">
          <x14:formula1>
            <xm:f>Categories!$A$35:$A$39</xm:f>
          </x14:formula1>
          <xm:sqref>K7:K202</xm:sqref>
        </x14:dataValidation>
        <x14:dataValidation type="list" allowBlank="1" showInputMessage="1" showErrorMessage="1" xr:uid="{B8890310-7C8B-4D42-ABDA-1287DD742062}">
          <x14:formula1>
            <xm:f>Categories!$A$7:$A$8</xm:f>
          </x14:formula1>
          <xm:sqref>F7:F202</xm:sqref>
        </x14:dataValidation>
        <x14:dataValidation type="list" allowBlank="1" showInputMessage="1" showErrorMessage="1" xr:uid="{0BF42293-6F6E-471D-8E0A-7FB20978F290}">
          <x14:formula1>
            <xm:f>Categories!$A$12:$A$18</xm:f>
          </x14:formula1>
          <xm:sqref>I7:I202</xm:sqref>
        </x14:dataValidation>
        <x14:dataValidation type="list" allowBlank="1" showInputMessage="1" showErrorMessage="1" xr:uid="{B64723EE-30CA-4826-9DD8-105A9390F0B3}">
          <x14:formula1>
            <xm:f>Categories!$A$43:$A$67</xm:f>
          </x14:formula1>
          <xm:sqref>L16:L202</xm:sqref>
        </x14:dataValidation>
        <x14:dataValidation type="list" errorStyle="warning" allowBlank="1" showInputMessage="1" showErrorMessage="1" xr:uid="{853EE256-A76C-4D4A-8688-57DB9DED0F46}">
          <x14:formula1>
            <xm:f>Categories!$A$43:$A$67</xm:f>
          </x14:formula1>
          <xm:sqref>L7:L15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44"/>
  <sheetViews>
    <sheetView workbookViewId="0">
      <selection activeCell="I36" sqref="I36"/>
    </sheetView>
  </sheetViews>
  <sheetFormatPr defaultColWidth="16.6640625" defaultRowHeight="13.2" x14ac:dyDescent="0.25"/>
  <cols>
    <col min="1" max="5" width="18.6640625" style="66" customWidth="1"/>
    <col min="6" max="7" width="18.6640625" style="45" customWidth="1"/>
    <col min="8" max="11" width="18.6640625" style="66" customWidth="1"/>
    <col min="12" max="12" width="8.33203125" style="20" bestFit="1" customWidth="1"/>
    <col min="13" max="13" width="7.33203125" style="20" customWidth="1"/>
    <col min="14" max="14" width="31.6640625" style="20" hidden="1" customWidth="1"/>
    <col min="15" max="15" width="8.44140625" style="20" bestFit="1" customWidth="1"/>
    <col min="16" max="16" width="35.5546875" style="20" bestFit="1" customWidth="1"/>
    <col min="17" max="17" width="8.44140625" style="20" bestFit="1" customWidth="1"/>
    <col min="18" max="18" width="41.33203125" style="20" bestFit="1" customWidth="1"/>
    <col min="19" max="19" width="8.44140625" style="20" bestFit="1" customWidth="1"/>
    <col min="20" max="16384" width="16.6640625" style="20"/>
  </cols>
  <sheetData>
    <row r="1" spans="1:12" ht="13.8" thickBot="1" x14ac:dyDescent="0.3">
      <c r="A1" s="21" t="s">
        <v>79</v>
      </c>
      <c r="B1" s="53">
        <f>'4th Quarter'!A203</f>
        <v>0</v>
      </c>
      <c r="G1" s="54"/>
    </row>
    <row r="2" spans="1:12" s="24" customFormat="1" ht="27.6" thickTop="1" thickBot="1" x14ac:dyDescent="0.3">
      <c r="A2" s="66"/>
      <c r="B2" s="23" t="s">
        <v>74</v>
      </c>
      <c r="C2" s="66"/>
      <c r="D2" s="66"/>
      <c r="E2" s="23" t="s">
        <v>120</v>
      </c>
      <c r="F2" s="23"/>
      <c r="G2" s="66"/>
      <c r="H2" s="23" t="s">
        <v>56</v>
      </c>
      <c r="I2" s="23"/>
      <c r="J2" s="66"/>
      <c r="K2" s="45"/>
    </row>
    <row r="3" spans="1:12" ht="14.4" thickTop="1" thickBot="1" x14ac:dyDescent="0.3">
      <c r="B3" s="23" t="s">
        <v>72</v>
      </c>
      <c r="C3" s="23" t="s">
        <v>73</v>
      </c>
      <c r="E3" s="23" t="s">
        <v>72</v>
      </c>
      <c r="F3" s="23" t="s">
        <v>73</v>
      </c>
      <c r="G3" s="66"/>
      <c r="H3" s="23" t="s">
        <v>72</v>
      </c>
      <c r="I3" s="23" t="s">
        <v>73</v>
      </c>
      <c r="K3" s="45"/>
    </row>
    <row r="4" spans="1:12" ht="13.8" thickTop="1" x14ac:dyDescent="0.25">
      <c r="A4" s="18" t="s">
        <v>39</v>
      </c>
      <c r="B4" s="25">
        <f>COUNTIF('4th Quarter'!E7:E202,"PD")</f>
        <v>0</v>
      </c>
      <c r="C4" s="54" t="e">
        <f>B4/B1</f>
        <v>#DIV/0!</v>
      </c>
      <c r="D4" s="65" t="s">
        <v>155</v>
      </c>
      <c r="E4" s="25">
        <f>COUNTIF('4th Quarter'!F7:F202,"DHS/EQRO")</f>
        <v>0</v>
      </c>
      <c r="F4" s="54" t="e">
        <f>E4/B1</f>
        <v>#DIV/0!</v>
      </c>
      <c r="G4" s="18" t="s">
        <v>102</v>
      </c>
      <c r="H4" s="25">
        <f>COUNTIF('4th Quarter'!I7:I202,"Attorney")</f>
        <v>0</v>
      </c>
      <c r="I4" s="54" t="e">
        <f>H4/B1</f>
        <v>#DIV/0!</v>
      </c>
    </row>
    <row r="5" spans="1:12" x14ac:dyDescent="0.25">
      <c r="A5" s="66" t="s">
        <v>38</v>
      </c>
      <c r="B5" s="25">
        <f>COUNTIF('4th Quarter'!E7:E202,"FE")</f>
        <v>0</v>
      </c>
      <c r="C5" s="54" t="e">
        <f>B5/B1</f>
        <v>#DIV/0!</v>
      </c>
      <c r="D5" s="40" t="s">
        <v>61</v>
      </c>
      <c r="E5" s="25">
        <f>COUNTIF('4th Quarter'!F7:F202,"MCO")</f>
        <v>0</v>
      </c>
      <c r="F5" s="54" t="e">
        <f>E5/B1</f>
        <v>#DIV/0!</v>
      </c>
      <c r="G5" s="18" t="s">
        <v>7</v>
      </c>
      <c r="H5" s="25">
        <f>COUNTIF('4th Quarter'!I7:I202,"BOALTC")</f>
        <v>0</v>
      </c>
      <c r="I5" s="54" t="e">
        <f>H5/B1</f>
        <v>#DIV/0!</v>
      </c>
    </row>
    <row r="6" spans="1:12" x14ac:dyDescent="0.25">
      <c r="A6" s="66" t="s">
        <v>60</v>
      </c>
      <c r="B6" s="25">
        <f>COUNTIF('4th Quarter'!E7:E202,"ID/DD")</f>
        <v>0</v>
      </c>
      <c r="C6" s="54" t="e">
        <f>B6/B1</f>
        <v>#DIV/0!</v>
      </c>
      <c r="D6" s="29" t="s">
        <v>75</v>
      </c>
      <c r="E6" s="57">
        <f>SUM(E4:E5)</f>
        <v>0</v>
      </c>
      <c r="F6" s="54" t="e">
        <f>SUM(F4:F5)</f>
        <v>#DIV/0!</v>
      </c>
      <c r="G6" s="66" t="s">
        <v>8</v>
      </c>
      <c r="H6" s="25">
        <f>COUNTIF('4th Quarter'!I7:I202,"DBS")</f>
        <v>0</v>
      </c>
      <c r="I6" s="54" t="e">
        <f>H6/B1</f>
        <v>#DIV/0!</v>
      </c>
    </row>
    <row r="7" spans="1:12" x14ac:dyDescent="0.25">
      <c r="A7" s="29" t="s">
        <v>75</v>
      </c>
      <c r="B7" s="57">
        <f>B4+B5+B6</f>
        <v>0</v>
      </c>
      <c r="C7" s="54" t="e">
        <f>C4+C5+C6</f>
        <v>#DIV/0!</v>
      </c>
      <c r="F7" s="58" t="s">
        <v>58</v>
      </c>
      <c r="G7" s="66" t="s">
        <v>6</v>
      </c>
      <c r="H7" s="25">
        <f>COUNTIF('4th Quarter'!I7:I202,"DRW")</f>
        <v>0</v>
      </c>
      <c r="I7" s="54" t="e">
        <f>H7/B1</f>
        <v>#DIV/0!</v>
      </c>
    </row>
    <row r="8" spans="1:12" x14ac:dyDescent="0.25">
      <c r="F8" s="58"/>
      <c r="G8" s="18" t="s">
        <v>71</v>
      </c>
      <c r="H8" s="25">
        <f>COUNTIF('4th Quarter'!I7:I202,"EBS")</f>
        <v>0</v>
      </c>
      <c r="I8" s="54" t="e">
        <f>H8/B1</f>
        <v>#DIV/0!</v>
      </c>
    </row>
    <row r="9" spans="1:12" x14ac:dyDescent="0.25">
      <c r="F9" s="58"/>
      <c r="G9" s="66" t="s">
        <v>33</v>
      </c>
      <c r="H9" s="25">
        <f>COUNTIF('4th Quarter'!I7:I202,"None")</f>
        <v>0</v>
      </c>
      <c r="I9" s="54" t="e">
        <f>H9/B1</f>
        <v>#DIV/0!</v>
      </c>
    </row>
    <row r="10" spans="1:12" x14ac:dyDescent="0.25">
      <c r="F10" s="58"/>
      <c r="G10" s="66" t="s">
        <v>9</v>
      </c>
      <c r="H10" s="25">
        <f>COUNTIF('4th Quarter'!I7:I202,"Other")</f>
        <v>0</v>
      </c>
      <c r="I10" s="54" t="e">
        <f>H10/B1</f>
        <v>#DIV/0!</v>
      </c>
    </row>
    <row r="11" spans="1:12" x14ac:dyDescent="0.25">
      <c r="G11" s="29" t="s">
        <v>75</v>
      </c>
      <c r="H11" s="57">
        <f>SUM(H4:H10)</f>
        <v>0</v>
      </c>
      <c r="I11" s="54" t="e">
        <f>SUM(I4:I10)</f>
        <v>#DIV/0!</v>
      </c>
    </row>
    <row r="12" spans="1:12" x14ac:dyDescent="0.25">
      <c r="J12" s="45"/>
      <c r="L12" s="22"/>
    </row>
    <row r="13" spans="1:12" ht="13.8" thickBot="1" x14ac:dyDescent="0.3">
      <c r="I13" s="45"/>
    </row>
    <row r="14" spans="1:12" ht="27.6" thickTop="1" thickBot="1" x14ac:dyDescent="0.3">
      <c r="B14" s="23" t="s">
        <v>76</v>
      </c>
      <c r="C14" s="23"/>
      <c r="E14" s="23" t="s">
        <v>30</v>
      </c>
      <c r="F14" s="23"/>
      <c r="H14" s="23" t="s">
        <v>29</v>
      </c>
      <c r="I14" s="23"/>
      <c r="J14" s="45"/>
      <c r="K14" s="45"/>
    </row>
    <row r="15" spans="1:12" ht="14.4" thickTop="1" thickBot="1" x14ac:dyDescent="0.3">
      <c r="B15" s="23" t="s">
        <v>72</v>
      </c>
      <c r="C15" s="23" t="s">
        <v>73</v>
      </c>
      <c r="E15" s="23" t="s">
        <v>72</v>
      </c>
      <c r="F15" s="23" t="s">
        <v>73</v>
      </c>
      <c r="H15" s="23" t="s">
        <v>72</v>
      </c>
      <c r="I15" s="23" t="s">
        <v>73</v>
      </c>
    </row>
    <row r="16" spans="1:12" ht="40.200000000000003" thickTop="1" x14ac:dyDescent="0.25">
      <c r="A16" s="18" t="s">
        <v>163</v>
      </c>
      <c r="B16" s="25">
        <f>COUNTIF('4th Quarter'!J7:J202,"Abuse, neglect, or explotation")</f>
        <v>0</v>
      </c>
      <c r="C16" s="54" t="e">
        <f>B16/B1</f>
        <v>#DIV/0!</v>
      </c>
      <c r="D16" s="40" t="s">
        <v>157</v>
      </c>
      <c r="E16" s="25">
        <f>COUNTIF('4th Quarter'!L7:L202,"Acute/Primary medical services (FCP/P Only)")</f>
        <v>0</v>
      </c>
      <c r="F16" s="54" t="e">
        <f>E16/B1</f>
        <v>#DIV/0!</v>
      </c>
      <c r="G16" s="18" t="s">
        <v>152</v>
      </c>
      <c r="H16" s="25">
        <f>COUNTIF('4th Quarter'!R7:R202,"EQRO - Upheld MCO decision")</f>
        <v>0</v>
      </c>
      <c r="I16" s="54" t="e">
        <f>H16/B1</f>
        <v>#DIV/0!</v>
      </c>
      <c r="K16" s="52" t="s">
        <v>169</v>
      </c>
    </row>
    <row r="17" spans="1:11" ht="26.4" x14ac:dyDescent="0.25">
      <c r="A17" s="18" t="s">
        <v>121</v>
      </c>
      <c r="B17" s="25">
        <f>COUNTIF('4th Quarter'!J7:J202,"Access to care")</f>
        <v>0</v>
      </c>
      <c r="C17" s="54" t="e">
        <f>B17/B1</f>
        <v>#DIV/0!</v>
      </c>
      <c r="D17" s="40" t="s">
        <v>133</v>
      </c>
      <c r="E17" s="25">
        <f>COUNTIF('4th Quarter'!L7:L202,"Adaptive aids")</f>
        <v>0</v>
      </c>
      <c r="F17" s="54" t="e">
        <f>E17/B1</f>
        <v>#DIV/0!</v>
      </c>
      <c r="G17" s="66" t="s">
        <v>153</v>
      </c>
      <c r="H17" s="25">
        <f>COUNTIF('4th Quarter'!R7:R202,"EQRO - Overturned MCO decision")</f>
        <v>0</v>
      </c>
      <c r="I17" s="54" t="e">
        <f>H17/B1</f>
        <v>#DIV/0!</v>
      </c>
      <c r="K17" s="45">
        <f>'4th Quarter'!A203+'3rdQtrAnalysis'!K17</f>
        <v>0</v>
      </c>
    </row>
    <row r="18" spans="1:11" ht="39.6" x14ac:dyDescent="0.25">
      <c r="A18" s="18" t="s">
        <v>122</v>
      </c>
      <c r="B18" s="25">
        <f>COUNTIF('4th Quarter'!J7:J202,"Denial of request for expedited appeal")</f>
        <v>0</v>
      </c>
      <c r="C18" s="54" t="e">
        <f>B18/B1</f>
        <v>#DIV/0!</v>
      </c>
      <c r="D18" s="40" t="s">
        <v>19</v>
      </c>
      <c r="E18" s="25">
        <f>COUNTIF('4th Quarter'!L7:L202,"Adult day care")</f>
        <v>0</v>
      </c>
      <c r="F18" s="54" t="e">
        <f>E18/B1</f>
        <v>#DIV/0!</v>
      </c>
      <c r="G18" s="66" t="s">
        <v>154</v>
      </c>
      <c r="H18" s="25">
        <f>COUNTIF('4th Quarter'!R7:R202,"EQRO - partially upheld MCO decision")</f>
        <v>0</v>
      </c>
      <c r="I18" s="54" t="e">
        <f>H18/B1</f>
        <v>#DIV/0!</v>
      </c>
      <c r="K18" s="66" t="s">
        <v>171</v>
      </c>
    </row>
    <row r="19" spans="1:11" ht="52.8" x14ac:dyDescent="0.25">
      <c r="A19" s="18" t="s">
        <v>128</v>
      </c>
      <c r="B19" s="25">
        <f>COUNTIF('4th Quarter'!J7:J202,"Lack of timely plan response to service authorization or appeal request")</f>
        <v>0</v>
      </c>
      <c r="C19" s="54" t="e">
        <f>B19/B1</f>
        <v>#DIV/0!</v>
      </c>
      <c r="D19" s="40" t="s">
        <v>96</v>
      </c>
      <c r="E19" s="25">
        <f>COUNTIF('4th Quarter'!L7:L202,"AODA services")</f>
        <v>0</v>
      </c>
      <c r="F19" s="54" t="e">
        <f>E19/B1</f>
        <v>#DIV/0!</v>
      </c>
      <c r="G19" s="66" t="s">
        <v>166</v>
      </c>
      <c r="H19" s="25">
        <f>COUNTIF('4th Quarter'!R7:R202,"MCO Committee - unfounded")</f>
        <v>0</v>
      </c>
      <c r="I19" s="54" t="e">
        <f>H19/B1</f>
        <v>#DIV/0!</v>
      </c>
      <c r="K19" s="59" t="e">
        <f>K17/'4th Quarter'!G2</f>
        <v>#DIV/0!</v>
      </c>
    </row>
    <row r="20" spans="1:11" ht="26.4" x14ac:dyDescent="0.25">
      <c r="A20" s="18" t="s">
        <v>123</v>
      </c>
      <c r="B20" s="25">
        <f>COUNTIF('4th Quarter'!J7:J202,"Payment/billing issue")</f>
        <v>0</v>
      </c>
      <c r="C20" s="54" t="e">
        <f>B20/B1</f>
        <v>#DIV/0!</v>
      </c>
      <c r="D20" s="40" t="s">
        <v>23</v>
      </c>
      <c r="E20" s="25">
        <f>COUNTIF('4th Quarter'!L7:L202,"Communication aids")</f>
        <v>0</v>
      </c>
      <c r="F20" s="54" t="e">
        <f>E20/B1</f>
        <v>#DIV/0!</v>
      </c>
      <c r="G20" s="66" t="s">
        <v>165</v>
      </c>
      <c r="H20" s="25">
        <f>COUNTIF('4th Quarter'!R7:R202,"MCO Committee - founded")</f>
        <v>0</v>
      </c>
      <c r="I20" s="54" t="e">
        <f>H20/B1</f>
        <v>#DIV/0!</v>
      </c>
    </row>
    <row r="21" spans="1:11" ht="26.4" x14ac:dyDescent="0.25">
      <c r="A21" s="18" t="s">
        <v>124</v>
      </c>
      <c r="B21" s="25">
        <f>COUNTIF('4th Quarter'!J7:J202,"Plan communications")</f>
        <v>0</v>
      </c>
      <c r="C21" s="54" t="e">
        <f>B22/B1</f>
        <v>#DIV/0!</v>
      </c>
      <c r="D21" s="40" t="s">
        <v>42</v>
      </c>
      <c r="E21" s="25">
        <f>COUNTIF('4th Quarter'!L7:L202,"Counseling &amp; therapeutic services")</f>
        <v>0</v>
      </c>
      <c r="F21" s="54" t="e">
        <f>E21/B1</f>
        <v>#DIV/0!</v>
      </c>
      <c r="G21" s="66" t="s">
        <v>167</v>
      </c>
      <c r="H21" s="25">
        <f>COUNTIF('4th Quarter'!R7:R202,"MCO Committee - partially founded")</f>
        <v>0</v>
      </c>
      <c r="I21" s="54" t="e">
        <f>H21/B1</f>
        <v>#DIV/0!</v>
      </c>
    </row>
    <row r="22" spans="1:11" ht="26.4" x14ac:dyDescent="0.25">
      <c r="A22" s="18" t="s">
        <v>125</v>
      </c>
      <c r="B22" s="25">
        <f>COUNTIF('4th Quarter'!J7:J202,"Plan or provider care management")</f>
        <v>0</v>
      </c>
      <c r="C22" s="54" t="e">
        <f>B22/B1</f>
        <v>#DIV/0!</v>
      </c>
      <c r="D22" s="40" t="s">
        <v>158</v>
      </c>
      <c r="E22" s="25">
        <f>COUNTIF('4th Quarter'!L7:L202,"Dental services (FCP/P only)")</f>
        <v>0</v>
      </c>
      <c r="F22" s="54" t="e">
        <f>E22/B1</f>
        <v>#DIV/0!</v>
      </c>
      <c r="G22" s="18" t="s">
        <v>141</v>
      </c>
      <c r="H22" s="25">
        <f>COUNTIF('4th Quarter'!R7:R202,"Member withdrew")</f>
        <v>0</v>
      </c>
      <c r="I22" s="54" t="e">
        <f>H22/B1</f>
        <v>#DIV/0!</v>
      </c>
    </row>
    <row r="23" spans="1:11" ht="39.6" x14ac:dyDescent="0.25">
      <c r="A23" s="18" t="s">
        <v>126</v>
      </c>
      <c r="B23" s="25">
        <f>COUNTIF('4th Quarter'!J7:J202,"Plan or provider customer service")</f>
        <v>0</v>
      </c>
      <c r="C23" s="54" t="e">
        <f>B24/B1</f>
        <v>#DIV/0!</v>
      </c>
      <c r="D23" s="40" t="s">
        <v>134</v>
      </c>
      <c r="E23" s="25">
        <f>COUNTIF('4th Quarter'!L7:L202,"DME / DMS - durable medical equipment/supplies")</f>
        <v>0</v>
      </c>
      <c r="F23" s="54" t="e">
        <f>E23/B1</f>
        <v>#DIV/0!</v>
      </c>
      <c r="G23" s="66" t="s">
        <v>140</v>
      </c>
      <c r="H23" s="25">
        <f>COUNTIF('4th Quarter'!R7:R202,"Member did not pursue")</f>
        <v>0</v>
      </c>
      <c r="I23" s="54" t="e">
        <f>H23/B1</f>
        <v>#DIV/0!</v>
      </c>
    </row>
    <row r="24" spans="1:11" ht="26.4" x14ac:dyDescent="0.25">
      <c r="A24" s="18" t="s">
        <v>164</v>
      </c>
      <c r="B24" s="25">
        <f>COUNTIF('4th Quarter'!J7:J202,"Provider quality of care")</f>
        <v>0</v>
      </c>
      <c r="C24" s="54" t="e">
        <f>B24/B1</f>
        <v>#DIV/0!</v>
      </c>
      <c r="D24" s="40" t="s">
        <v>20</v>
      </c>
      <c r="E24" s="25">
        <f>COUNTIF('4th Quarter'!L7:L202,"Employment services")</f>
        <v>0</v>
      </c>
      <c r="F24" s="54" t="e">
        <f>E24/B1</f>
        <v>#DIV/0!</v>
      </c>
      <c r="G24" s="66" t="s">
        <v>99</v>
      </c>
      <c r="H24" s="25">
        <f>COUNTIF('4th Quarter'!R7:R202,"Disenrolled")</f>
        <v>0</v>
      </c>
      <c r="I24" s="54" t="e">
        <f>H24/B1</f>
        <v>#DIV/0!</v>
      </c>
    </row>
    <row r="25" spans="1:11" x14ac:dyDescent="0.25">
      <c r="A25" s="18" t="s">
        <v>127</v>
      </c>
      <c r="B25" s="25">
        <f>COUNTIF('4th Quarter'!J7:J202,"Suspected fraud")</f>
        <v>0</v>
      </c>
      <c r="C25" s="54" t="e">
        <f>B25/B1</f>
        <v>#DIV/0!</v>
      </c>
      <c r="D25" s="40" t="s">
        <v>24</v>
      </c>
      <c r="E25" s="25">
        <f>COUNTIF('4th Quarter'!L7:L202,"Financial services")</f>
        <v>0</v>
      </c>
      <c r="F25" s="54" t="e">
        <f>E25/B1</f>
        <v>#DIV/0!</v>
      </c>
      <c r="G25" s="66" t="s">
        <v>168</v>
      </c>
      <c r="H25" s="25">
        <f>COUNTIF('4th Quarter'!R7:R202,"Mediation- resolved")</f>
        <v>0</v>
      </c>
      <c r="I25" s="54" t="e">
        <f>H25/B1</f>
        <v>#DIV/0!</v>
      </c>
    </row>
    <row r="26" spans="1:11" x14ac:dyDescent="0.25">
      <c r="A26" s="18" t="s">
        <v>9</v>
      </c>
      <c r="B26" s="25">
        <f>COUNTIF('4th Quarter'!J7:J202,"Other")</f>
        <v>0</v>
      </c>
      <c r="C26" s="54" t="e">
        <f>B26/B1</f>
        <v>#DIV/0!</v>
      </c>
      <c r="D26" s="40" t="s">
        <v>65</v>
      </c>
      <c r="E26" s="25">
        <f>COUNTIF('4th Quarter'!L7:L202,"Home modifications")</f>
        <v>0</v>
      </c>
      <c r="F26" s="54" t="e">
        <f>E26/B1</f>
        <v>#DIV/0!</v>
      </c>
      <c r="G26" s="60" t="s">
        <v>132</v>
      </c>
      <c r="H26" s="25">
        <f>COUNTIF('4th Quarter'!R7:R202,"Pending/In Process")</f>
        <v>1</v>
      </c>
      <c r="I26" s="54" t="e">
        <f>H26/B1</f>
        <v>#DIV/0!</v>
      </c>
    </row>
    <row r="27" spans="1:11" x14ac:dyDescent="0.25">
      <c r="A27" s="29" t="s">
        <v>75</v>
      </c>
      <c r="B27" s="57">
        <f>SUM(B16:B26)</f>
        <v>0</v>
      </c>
      <c r="C27" s="54" t="e">
        <f>SUM(C5:C26)</f>
        <v>#DIV/0!</v>
      </c>
      <c r="D27" s="40" t="s">
        <v>21</v>
      </c>
      <c r="E27" s="25">
        <f>COUNTIF('4th Quarter'!L7:L202,"Meals")</f>
        <v>0</v>
      </c>
      <c r="F27" s="54" t="e">
        <f>E27/B1</f>
        <v>#DIV/0!</v>
      </c>
      <c r="G27" s="29" t="s">
        <v>75</v>
      </c>
      <c r="H27" s="57">
        <f>SUM(H16:H26)</f>
        <v>1</v>
      </c>
      <c r="I27" s="54" t="e">
        <f>SUM(I16:I26)</f>
        <v>#DIV/0!</v>
      </c>
    </row>
    <row r="28" spans="1:11" x14ac:dyDescent="0.25">
      <c r="D28" s="40" t="s">
        <v>95</v>
      </c>
      <c r="E28" s="25">
        <f>COUNTIF('4th Quarter'!L7:L202,"Nursing services")</f>
        <v>0</v>
      </c>
      <c r="F28" s="54" t="e">
        <f>E28/B1</f>
        <v>#DIV/0!</v>
      </c>
      <c r="G28" s="66"/>
    </row>
    <row r="29" spans="1:11" ht="26.4" x14ac:dyDescent="0.25">
      <c r="D29" s="40" t="s">
        <v>135</v>
      </c>
      <c r="E29" s="25">
        <f>COUNTIF('4th Quarter'!L7:L202,"ONS - Oral nutritional supplement")</f>
        <v>0</v>
      </c>
      <c r="F29" s="54" t="e">
        <f>E29/B1</f>
        <v>#DIV/0!</v>
      </c>
      <c r="G29" s="66"/>
    </row>
    <row r="30" spans="1:11" x14ac:dyDescent="0.25">
      <c r="D30" s="40" t="s">
        <v>43</v>
      </c>
      <c r="E30" s="25">
        <f>COUNTIF('4th Quarter'!L7:L202,"OT / PT / SLP")</f>
        <v>0</v>
      </c>
      <c r="F30" s="54" t="e">
        <f>E30/B1</f>
        <v>#DIV/0!</v>
      </c>
      <c r="G30" s="66"/>
    </row>
    <row r="31" spans="1:11" x14ac:dyDescent="0.25">
      <c r="D31" s="40" t="s">
        <v>104</v>
      </c>
      <c r="E31" s="25">
        <f>COUNTIF('4th Quarter'!L7:L202,"Personal Care (PC)")</f>
        <v>0</v>
      </c>
      <c r="F31" s="54" t="e">
        <f>E31/B1</f>
        <v>#DIV/0!</v>
      </c>
      <c r="G31" s="66"/>
    </row>
    <row r="32" spans="1:11" x14ac:dyDescent="0.25">
      <c r="D32" s="40" t="s">
        <v>136</v>
      </c>
      <c r="E32" s="25">
        <f>COUNTIF('4th Quarter'!L7:L202,"Power mobility")</f>
        <v>0</v>
      </c>
      <c r="F32" s="54" t="e">
        <f>E32/B1</f>
        <v>#DIV/0!</v>
      </c>
      <c r="G32" s="66"/>
    </row>
    <row r="33" spans="4:7" x14ac:dyDescent="0.25">
      <c r="D33" s="40" t="s">
        <v>25</v>
      </c>
      <c r="E33" s="25">
        <f>COUNTIF('4th Quarter'!L7:L202,"Relocation services")</f>
        <v>0</v>
      </c>
      <c r="F33" s="54" t="e">
        <f>E33/B1</f>
        <v>#DIV/0!</v>
      </c>
      <c r="G33" s="66"/>
    </row>
    <row r="34" spans="4:7" x14ac:dyDescent="0.25">
      <c r="D34" s="40" t="s">
        <v>26</v>
      </c>
      <c r="E34" s="25">
        <f>COUNTIF('4th Quarter'!L7:L202,"Residential care")</f>
        <v>0</v>
      </c>
      <c r="F34" s="54" t="e">
        <f>E34/B1</f>
        <v>#DIV/0!</v>
      </c>
      <c r="G34" s="66"/>
    </row>
    <row r="35" spans="4:7" ht="26.4" x14ac:dyDescent="0.25">
      <c r="D35" s="40" t="s">
        <v>137</v>
      </c>
      <c r="E35" s="25">
        <f>COUNTIF('4th Quarter'!L7:L202,"Supportive homecare (SHC)")</f>
        <v>0</v>
      </c>
      <c r="F35" s="54" t="e">
        <f>E35/B1</f>
        <v>#DIV/0!</v>
      </c>
      <c r="G35" s="66"/>
    </row>
    <row r="36" spans="4:7" ht="26.4" x14ac:dyDescent="0.25">
      <c r="D36" s="40" t="s">
        <v>105</v>
      </c>
      <c r="E36" s="25">
        <f>COUNTIF('4th Quarter'!L7:L202,"Skilled nursing facility (SNF)")</f>
        <v>0</v>
      </c>
      <c r="F36" s="54" t="e">
        <f>E36/B1</f>
        <v>#DIV/0!</v>
      </c>
      <c r="G36" s="66"/>
    </row>
    <row r="37" spans="4:7" ht="26.4" x14ac:dyDescent="0.25">
      <c r="D37" s="40" t="s">
        <v>180</v>
      </c>
      <c r="E37" s="25">
        <f>COUNTIF('4th Quarter'!L8:L203,"Transportation - Community")</f>
        <v>0</v>
      </c>
      <c r="F37" s="54" t="e">
        <f>E37/B1</f>
        <v>#DIV/0!</v>
      </c>
      <c r="G37" s="66"/>
    </row>
    <row r="38" spans="4:7" ht="26.4" x14ac:dyDescent="0.25">
      <c r="D38" s="40" t="s">
        <v>179</v>
      </c>
      <c r="E38" s="25">
        <f>COUNTIF('4th Quarter'!L9:L204,"Transportation - NEMT")</f>
        <v>0</v>
      </c>
      <c r="F38" s="54" t="e">
        <f>E38/B1</f>
        <v>#DIV/0!</v>
      </c>
      <c r="G38" s="66"/>
    </row>
    <row r="39" spans="4:7" ht="39.6" x14ac:dyDescent="0.25">
      <c r="D39" s="40" t="s">
        <v>138</v>
      </c>
      <c r="E39" s="25">
        <f>COUNTIF('4th Quarter'!L7:L202,"Other service type (note in Summary of Issue column)")</f>
        <v>0</v>
      </c>
      <c r="F39" s="54" t="e">
        <f>E39/B1</f>
        <v>#DIV/0!</v>
      </c>
      <c r="G39" s="66"/>
    </row>
    <row r="40" spans="4:7" ht="26.4" x14ac:dyDescent="0.25">
      <c r="D40" s="40" t="s">
        <v>139</v>
      </c>
      <c r="E40" s="25">
        <f>COUNTIF('4th Quarter'!L7:L202,"N/A- grievance does not involve a service")</f>
        <v>0</v>
      </c>
      <c r="F40" s="54" t="e">
        <f>E40/B1</f>
        <v>#DIV/0!</v>
      </c>
      <c r="G40" s="66"/>
    </row>
    <row r="41" spans="4:7" x14ac:dyDescent="0.25">
      <c r="D41" s="29" t="s">
        <v>75</v>
      </c>
      <c r="E41" s="57">
        <f>SUM(E16:E40)</f>
        <v>0</v>
      </c>
      <c r="F41" s="54" t="e">
        <f>SUM(F16:F40)</f>
        <v>#DIV/0!</v>
      </c>
      <c r="G41" s="66"/>
    </row>
    <row r="42" spans="4:7" x14ac:dyDescent="0.25">
      <c r="F42" s="66"/>
      <c r="G42" s="66"/>
    </row>
    <row r="43" spans="4:7" x14ac:dyDescent="0.25">
      <c r="G43" s="66"/>
    </row>
    <row r="44" spans="4:7" x14ac:dyDescent="0.25">
      <c r="F44" s="66"/>
    </row>
  </sheetData>
  <sheetProtection algorithmName="SHA-512" hashValue="eCGGTIDMVl8v6IDuqielRR6rIJTbvfAi5X7lHoQzMvzYzG6VpJRg4UGBc5HJqzIdgAdF5pXMVcsTu3U0ZLSQtg==" saltValue="V4fZOSM9dVU/9Zd3CK2zpg==" spinCount="100000" sheet="1" objects="1" scenarios="1"/>
  <conditionalFormatting sqref="G1 F42 F44 C16:C26 I17:I26 F4:F5 F11 G12 F13 F17:F40">
    <cfRule type="cellIs" dxfId="2" priority="3" operator="greaterThan">
      <formula>0.2499</formula>
    </cfRule>
  </conditionalFormatting>
  <conditionalFormatting sqref="F16">
    <cfRule type="cellIs" dxfId="1" priority="2" operator="greaterThan">
      <formula>0.2499</formula>
    </cfRule>
  </conditionalFormatting>
  <conditionalFormatting sqref="I16">
    <cfRule type="cellIs" dxfId="0" priority="1" operator="greaterThan">
      <formula>0.2499</formula>
    </cfRule>
  </conditionalFormatting>
  <dataValidations count="1">
    <dataValidation type="list" showInputMessage="1" showErrorMessage="1" sqref="A5:A6" xr:uid="{00000000-0002-0000-1900-000001000000}">
      <formula1>Targetgroup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"/>
  <sheetViews>
    <sheetView topLeftCell="A13" workbookViewId="0">
      <selection activeCell="F30" sqref="F30"/>
    </sheetView>
  </sheetViews>
  <sheetFormatPr defaultColWidth="8.88671875" defaultRowHeight="13.2" x14ac:dyDescent="0.25"/>
  <cols>
    <col min="1" max="16384" width="8.88671875" style="20"/>
  </cols>
  <sheetData/>
  <sheetProtection algorithmName="SHA-512" hashValue="Zdc50RJETfVXkyVIch5WP6o7JAdopUWnVhIi+PU6DHcwa2cvF1vlFw2d/ICiCV3m+ImqGUzuvcJ0q227XiFUqA==" saltValue="WmXiFRhuVXrufbwuhZSGiQ==" spinCount="100000" sheet="1" objects="1" scenarios="1"/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TB7Mk7qH42o23198FswkM+d3TQx0753stZAYkwjQXMmMe0g1seCCaaz3bH/MPKTTU4zZ0WAaCx0/JGXEAAYRhQ==" saltValue="aI8f9Mj2m6vV5sXLv1izAw==" spinCount="100000" sheet="1" objects="1" scenarios="1"/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"/>
  <sheetViews>
    <sheetView workbookViewId="0">
      <selection activeCell="J31" sqref="J31"/>
    </sheetView>
  </sheetViews>
  <sheetFormatPr defaultRowHeight="13.2" x14ac:dyDescent="0.25"/>
  <sheetData/>
  <sheetProtection algorithmName="SHA-512" hashValue="mRfwcdMnlJBj4rSTLqxcHjJxeOEc/Kp+qcgM1QKWvSHb+pmFiGjOTUGnj4f4ieFhU0tTt0IsgQpVLrhR+NcPrg==" saltValue="wVCexvRVyQPPVAYMOMnoXw==" spinCount="100000" sheet="1" objects="1" scenarios="1"/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>
      <selection activeCell="P32" sqref="P32"/>
    </sheetView>
  </sheetViews>
  <sheetFormatPr defaultRowHeight="13.2" x14ac:dyDescent="0.25"/>
  <sheetData/>
  <sheetProtection algorithmName="SHA-512" hashValue="kv0P7xVVBsMCtdQtodw1vtN8ICSejfAGoCEFIeIkJqjXmcXvJv5E6fuBCQr1xwgxvdqDgUrkI3dVQs7xsUuxNg==" saltValue="lVbiG/UJR1k2+HrfSHr4HQ==" spinCount="100000" sheet="1" objects="1" scenarios="1"/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"/>
  <sheetViews>
    <sheetView workbookViewId="0">
      <selection activeCell="O34" sqref="O34"/>
    </sheetView>
  </sheetViews>
  <sheetFormatPr defaultRowHeight="13.2" x14ac:dyDescent="0.25"/>
  <sheetData/>
  <sheetProtection algorithmName="SHA-512" hashValue="cGktWuEis00VbG3gNXAiKi+Y1/Fs4amVdFv1KAMTuiIgyQB6DhnorS9PBG6jjso9VvuRRUCw5wdXhSrOx47New==" saltValue="MD9PRZxFgQxuuhyfK1ZSZQ==" spinCount="100000" sheet="1" objects="1" scenarios="1"/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"/>
  <dimension ref="A1:A100"/>
  <sheetViews>
    <sheetView zoomScaleNormal="100" workbookViewId="0">
      <selection activeCell="A60" sqref="A60"/>
    </sheetView>
  </sheetViews>
  <sheetFormatPr defaultColWidth="8.88671875" defaultRowHeight="13.2" x14ac:dyDescent="0.25"/>
  <cols>
    <col min="1" max="1" width="57.33203125" style="20" customWidth="1"/>
    <col min="2" max="16384" width="8.88671875" style="20"/>
  </cols>
  <sheetData>
    <row r="1" spans="1:1" x14ac:dyDescent="0.25">
      <c r="A1" s="49" t="s">
        <v>1</v>
      </c>
    </row>
    <row r="2" spans="1:1" x14ac:dyDescent="0.25">
      <c r="A2" s="20" t="s">
        <v>60</v>
      </c>
    </row>
    <row r="3" spans="1:1" x14ac:dyDescent="0.25">
      <c r="A3" s="20" t="s">
        <v>38</v>
      </c>
    </row>
    <row r="4" spans="1:1" x14ac:dyDescent="0.25">
      <c r="A4" s="20" t="s">
        <v>39</v>
      </c>
    </row>
    <row r="6" spans="1:1" x14ac:dyDescent="0.25">
      <c r="A6" s="49" t="s">
        <v>120</v>
      </c>
    </row>
    <row r="7" spans="1:1" x14ac:dyDescent="0.25">
      <c r="A7" s="20" t="s">
        <v>155</v>
      </c>
    </row>
    <row r="8" spans="1:1" x14ac:dyDescent="0.25">
      <c r="A8" s="20" t="s">
        <v>61</v>
      </c>
    </row>
    <row r="11" spans="1:1" x14ac:dyDescent="0.25">
      <c r="A11" s="49" t="s">
        <v>56</v>
      </c>
    </row>
    <row r="12" spans="1:1" x14ac:dyDescent="0.25">
      <c r="A12" s="48" t="s">
        <v>102</v>
      </c>
    </row>
    <row r="13" spans="1:1" x14ac:dyDescent="0.25">
      <c r="A13" s="20" t="s">
        <v>7</v>
      </c>
    </row>
    <row r="14" spans="1:1" x14ac:dyDescent="0.25">
      <c r="A14" s="20" t="s">
        <v>8</v>
      </c>
    </row>
    <row r="15" spans="1:1" x14ac:dyDescent="0.25">
      <c r="A15" s="20" t="s">
        <v>6</v>
      </c>
    </row>
    <row r="16" spans="1:1" x14ac:dyDescent="0.25">
      <c r="A16" s="26" t="s">
        <v>71</v>
      </c>
    </row>
    <row r="17" spans="1:1" x14ac:dyDescent="0.25">
      <c r="A17" s="20" t="s">
        <v>33</v>
      </c>
    </row>
    <row r="18" spans="1:1" x14ac:dyDescent="0.25">
      <c r="A18" s="20" t="s">
        <v>9</v>
      </c>
    </row>
    <row r="20" spans="1:1" x14ac:dyDescent="0.25">
      <c r="A20" s="49" t="s">
        <v>32</v>
      </c>
    </row>
    <row r="21" spans="1:1" x14ac:dyDescent="0.25">
      <c r="A21" s="17" t="s">
        <v>163</v>
      </c>
    </row>
    <row r="22" spans="1:1" x14ac:dyDescent="0.25">
      <c r="A22" s="18" t="s">
        <v>121</v>
      </c>
    </row>
    <row r="23" spans="1:1" x14ac:dyDescent="0.25">
      <c r="A23" s="26" t="s">
        <v>122</v>
      </c>
    </row>
    <row r="24" spans="1:1" ht="26.4" x14ac:dyDescent="0.25">
      <c r="A24" s="17" t="s">
        <v>128</v>
      </c>
    </row>
    <row r="25" spans="1:1" x14ac:dyDescent="0.25">
      <c r="A25" s="20" t="s">
        <v>123</v>
      </c>
    </row>
    <row r="26" spans="1:1" x14ac:dyDescent="0.25">
      <c r="A26" s="26" t="s">
        <v>124</v>
      </c>
    </row>
    <row r="27" spans="1:1" x14ac:dyDescent="0.25">
      <c r="A27" s="20" t="s">
        <v>125</v>
      </c>
    </row>
    <row r="28" spans="1:1" x14ac:dyDescent="0.25">
      <c r="A28" s="20" t="s">
        <v>126</v>
      </c>
    </row>
    <row r="29" spans="1:1" x14ac:dyDescent="0.25">
      <c r="A29" s="20" t="s">
        <v>164</v>
      </c>
    </row>
    <row r="30" spans="1:1" x14ac:dyDescent="0.25">
      <c r="A30" s="20" t="s">
        <v>127</v>
      </c>
    </row>
    <row r="31" spans="1:1" x14ac:dyDescent="0.25">
      <c r="A31" s="48" t="s">
        <v>9</v>
      </c>
    </row>
    <row r="32" spans="1:1" x14ac:dyDescent="0.25">
      <c r="A32" s="48"/>
    </row>
    <row r="33" spans="1:1" x14ac:dyDescent="0.25">
      <c r="A33" s="48"/>
    </row>
    <row r="34" spans="1:1" x14ac:dyDescent="0.25">
      <c r="A34" s="49" t="s">
        <v>103</v>
      </c>
    </row>
    <row r="35" spans="1:1" x14ac:dyDescent="0.25">
      <c r="A35" s="20" t="s">
        <v>156</v>
      </c>
    </row>
    <row r="36" spans="1:1" x14ac:dyDescent="0.25">
      <c r="A36" s="20" t="s">
        <v>106</v>
      </c>
    </row>
    <row r="37" spans="1:1" x14ac:dyDescent="0.25">
      <c r="A37" s="20" t="s">
        <v>107</v>
      </c>
    </row>
    <row r="38" spans="1:1" x14ac:dyDescent="0.25">
      <c r="A38" s="20" t="s">
        <v>108</v>
      </c>
    </row>
    <row r="39" spans="1:1" x14ac:dyDescent="0.25">
      <c r="A39" s="26" t="s">
        <v>129</v>
      </c>
    </row>
    <row r="40" spans="1:1" x14ac:dyDescent="0.25">
      <c r="A40" s="26" t="s">
        <v>130</v>
      </c>
    </row>
    <row r="42" spans="1:1" x14ac:dyDescent="0.25">
      <c r="A42" s="49" t="s">
        <v>0</v>
      </c>
    </row>
    <row r="43" spans="1:1" x14ac:dyDescent="0.25">
      <c r="A43" s="38" t="s">
        <v>157</v>
      </c>
    </row>
    <row r="44" spans="1:1" x14ac:dyDescent="0.25">
      <c r="A44" s="38" t="s">
        <v>133</v>
      </c>
    </row>
    <row r="45" spans="1:1" ht="12" customHeight="1" x14ac:dyDescent="0.25">
      <c r="A45" s="38" t="s">
        <v>19</v>
      </c>
    </row>
    <row r="46" spans="1:1" x14ac:dyDescent="0.25">
      <c r="A46" s="38" t="s">
        <v>96</v>
      </c>
    </row>
    <row r="47" spans="1:1" x14ac:dyDescent="0.25">
      <c r="A47" s="38" t="s">
        <v>23</v>
      </c>
    </row>
    <row r="48" spans="1:1" x14ac:dyDescent="0.25">
      <c r="A48" s="38" t="s">
        <v>42</v>
      </c>
    </row>
    <row r="49" spans="1:1" x14ac:dyDescent="0.25">
      <c r="A49" s="38" t="s">
        <v>158</v>
      </c>
    </row>
    <row r="50" spans="1:1" x14ac:dyDescent="0.25">
      <c r="A50" s="1" t="s">
        <v>134</v>
      </c>
    </row>
    <row r="51" spans="1:1" x14ac:dyDescent="0.25">
      <c r="A51" s="38" t="s">
        <v>20</v>
      </c>
    </row>
    <row r="52" spans="1:1" x14ac:dyDescent="0.25">
      <c r="A52" s="38" t="s">
        <v>24</v>
      </c>
    </row>
    <row r="53" spans="1:1" x14ac:dyDescent="0.25">
      <c r="A53" s="38" t="s">
        <v>65</v>
      </c>
    </row>
    <row r="54" spans="1:1" x14ac:dyDescent="0.25">
      <c r="A54" s="38" t="s">
        <v>21</v>
      </c>
    </row>
    <row r="55" spans="1:1" x14ac:dyDescent="0.25">
      <c r="A55" s="38" t="s">
        <v>95</v>
      </c>
    </row>
    <row r="56" spans="1:1" x14ac:dyDescent="0.25">
      <c r="A56" s="38" t="s">
        <v>135</v>
      </c>
    </row>
    <row r="57" spans="1:1" x14ac:dyDescent="0.25">
      <c r="A57" s="38" t="s">
        <v>43</v>
      </c>
    </row>
    <row r="58" spans="1:1" x14ac:dyDescent="0.25">
      <c r="A58" s="38" t="s">
        <v>104</v>
      </c>
    </row>
    <row r="59" spans="1:1" x14ac:dyDescent="0.25">
      <c r="A59" s="1" t="s">
        <v>136</v>
      </c>
    </row>
    <row r="60" spans="1:1" x14ac:dyDescent="0.25">
      <c r="A60" s="38" t="s">
        <v>25</v>
      </c>
    </row>
    <row r="61" spans="1:1" x14ac:dyDescent="0.25">
      <c r="A61" s="38" t="s">
        <v>26</v>
      </c>
    </row>
    <row r="62" spans="1:1" x14ac:dyDescent="0.25">
      <c r="A62" s="38" t="s">
        <v>137</v>
      </c>
    </row>
    <row r="63" spans="1:1" x14ac:dyDescent="0.25">
      <c r="A63" s="38" t="s">
        <v>105</v>
      </c>
    </row>
    <row r="64" spans="1:1" x14ac:dyDescent="0.25">
      <c r="A64" s="38" t="s">
        <v>178</v>
      </c>
    </row>
    <row r="65" spans="1:1" x14ac:dyDescent="0.25">
      <c r="A65" s="38" t="s">
        <v>179</v>
      </c>
    </row>
    <row r="66" spans="1:1" x14ac:dyDescent="0.25">
      <c r="A66" s="38" t="s">
        <v>138</v>
      </c>
    </row>
    <row r="67" spans="1:1" x14ac:dyDescent="0.25">
      <c r="A67" s="1" t="s">
        <v>139</v>
      </c>
    </row>
    <row r="68" spans="1:1" ht="14.25" customHeight="1" x14ac:dyDescent="0.25">
      <c r="A68" s="50"/>
    </row>
    <row r="69" spans="1:1" ht="15" customHeight="1" x14ac:dyDescent="0.25">
      <c r="A69" s="49" t="s">
        <v>110</v>
      </c>
    </row>
    <row r="70" spans="1:1" x14ac:dyDescent="0.25">
      <c r="A70" s="38" t="s">
        <v>144</v>
      </c>
    </row>
    <row r="71" spans="1:1" x14ac:dyDescent="0.25">
      <c r="A71" s="38" t="s">
        <v>145</v>
      </c>
    </row>
    <row r="72" spans="1:1" x14ac:dyDescent="0.25">
      <c r="A72" s="1" t="s">
        <v>146</v>
      </c>
    </row>
    <row r="73" spans="1:1" x14ac:dyDescent="0.25">
      <c r="A73" s="1" t="s">
        <v>147</v>
      </c>
    </row>
    <row r="74" spans="1:1" x14ac:dyDescent="0.25">
      <c r="A74" s="38" t="s">
        <v>148</v>
      </c>
    </row>
    <row r="75" spans="1:1" x14ac:dyDescent="0.25">
      <c r="A75" s="38" t="s">
        <v>149</v>
      </c>
    </row>
    <row r="76" spans="1:1" x14ac:dyDescent="0.25">
      <c r="A76" s="1" t="s">
        <v>150</v>
      </c>
    </row>
    <row r="77" spans="1:1" x14ac:dyDescent="0.25">
      <c r="A77" s="1" t="s">
        <v>151</v>
      </c>
    </row>
    <row r="78" spans="1:1" x14ac:dyDescent="0.25">
      <c r="A78" s="1" t="s">
        <v>111</v>
      </c>
    </row>
    <row r="79" spans="1:1" x14ac:dyDescent="0.25">
      <c r="A79" s="1" t="s">
        <v>131</v>
      </c>
    </row>
    <row r="81" spans="1:1" x14ac:dyDescent="0.25">
      <c r="A81" s="49" t="s">
        <v>27</v>
      </c>
    </row>
    <row r="82" spans="1:1" x14ac:dyDescent="0.25">
      <c r="A82" s="26" t="s">
        <v>152</v>
      </c>
    </row>
    <row r="83" spans="1:1" x14ac:dyDescent="0.25">
      <c r="A83" s="20" t="s">
        <v>153</v>
      </c>
    </row>
    <row r="84" spans="1:1" x14ac:dyDescent="0.25">
      <c r="A84" s="20" t="s">
        <v>154</v>
      </c>
    </row>
    <row r="85" spans="1:1" x14ac:dyDescent="0.25">
      <c r="A85" s="17" t="s">
        <v>166</v>
      </c>
    </row>
    <row r="86" spans="1:1" x14ac:dyDescent="0.25">
      <c r="A86" s="51" t="s">
        <v>165</v>
      </c>
    </row>
    <row r="87" spans="1:1" x14ac:dyDescent="0.25">
      <c r="A87" s="51" t="s">
        <v>167</v>
      </c>
    </row>
    <row r="88" spans="1:1" x14ac:dyDescent="0.25">
      <c r="A88" s="26" t="s">
        <v>141</v>
      </c>
    </row>
    <row r="89" spans="1:1" x14ac:dyDescent="0.25">
      <c r="A89" s="20" t="s">
        <v>140</v>
      </c>
    </row>
    <row r="90" spans="1:1" x14ac:dyDescent="0.25">
      <c r="A90" s="20" t="s">
        <v>99</v>
      </c>
    </row>
    <row r="91" spans="1:1" x14ac:dyDescent="0.25">
      <c r="A91" s="20" t="s">
        <v>168</v>
      </c>
    </row>
    <row r="92" spans="1:1" x14ac:dyDescent="0.25">
      <c r="A92" s="48" t="s">
        <v>132</v>
      </c>
    </row>
    <row r="93" spans="1:1" x14ac:dyDescent="0.25">
      <c r="A93" s="48"/>
    </row>
    <row r="95" spans="1:1" x14ac:dyDescent="0.25">
      <c r="A95" s="49" t="s">
        <v>109</v>
      </c>
    </row>
    <row r="96" spans="1:1" x14ac:dyDescent="0.25">
      <c r="A96" s="20" t="s">
        <v>4</v>
      </c>
    </row>
    <row r="97" spans="1:1" x14ac:dyDescent="0.25">
      <c r="A97" s="20" t="s">
        <v>5</v>
      </c>
    </row>
    <row r="100" spans="1:1" x14ac:dyDescent="0.25">
      <c r="A100" s="49"/>
    </row>
  </sheetData>
  <sheetProtection algorithmName="SHA-512" hashValue="sg1Z1qiX0hcr2Gc4UL9xFetWhUrwoktyB+ViHDHQiwdK6ol9NCR0sxf5VV9LjEnHXolq3dfJAuXN99UE4I3j3w==" saltValue="vyePmm0WqCVCnLlU1GFPVg==" spinCount="100000" sheet="1" objects="1" scenario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32" sqref="D32"/>
    </sheetView>
  </sheetViews>
  <sheetFormatPr defaultRowHeight="13.2" x14ac:dyDescent="0.25"/>
  <sheetData/>
  <sheetProtection algorithmName="SHA-512" hashValue="NQzKUqEQcUXNaXFzdU9pHtBerzTJCAEPRjd3kq+y2c0k0Vtcc1lX4x1b7/fAUBNnfczkrUKYmOH38gy4T+UBDQ==" saltValue="s3Vo3keXpjy5GmNaV2zGJw==" spinCount="100000" sheet="1" objects="1" scenarios="1"/>
  <pageMargins left="0.7" right="0.7" top="0.75" bottom="0.75" header="0.3" footer="0.3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B34"/>
  <sheetViews>
    <sheetView workbookViewId="0">
      <selection activeCell="F19" sqref="F19"/>
    </sheetView>
  </sheetViews>
  <sheetFormatPr defaultRowHeight="13.2" x14ac:dyDescent="0.25"/>
  <cols>
    <col min="1" max="1" width="10.6640625" bestFit="1" customWidth="1"/>
    <col min="2" max="2" width="10" customWidth="1"/>
    <col min="3" max="3" width="10.6640625" customWidth="1"/>
    <col min="5" max="5" width="10.6640625" bestFit="1" customWidth="1"/>
    <col min="7" max="7" width="13.109375" customWidth="1"/>
    <col min="8" max="8" width="11" customWidth="1"/>
    <col min="11" max="11" width="12" customWidth="1"/>
  </cols>
  <sheetData>
    <row r="1" spans="1:17" x14ac:dyDescent="0.25">
      <c r="A1" s="31"/>
      <c r="B1" s="82" t="s">
        <v>74</v>
      </c>
      <c r="C1" s="82"/>
      <c r="D1" s="82"/>
      <c r="E1" s="35"/>
      <c r="F1" s="82" t="s">
        <v>2</v>
      </c>
      <c r="G1" s="82"/>
      <c r="H1" s="82"/>
      <c r="I1" s="82"/>
      <c r="J1" s="82"/>
      <c r="K1" s="35"/>
      <c r="L1" s="82" t="s">
        <v>28</v>
      </c>
      <c r="M1" s="82"/>
      <c r="N1" s="82"/>
      <c r="O1" s="82"/>
      <c r="P1" s="82"/>
      <c r="Q1" s="82"/>
    </row>
    <row r="2" spans="1:17" s="42" customFormat="1" ht="39.6" x14ac:dyDescent="0.25">
      <c r="B2" s="42" t="s">
        <v>39</v>
      </c>
      <c r="C2" s="42" t="s">
        <v>38</v>
      </c>
      <c r="D2" s="42" t="s">
        <v>60</v>
      </c>
      <c r="F2" s="42" t="s">
        <v>3</v>
      </c>
      <c r="G2" s="43" t="s">
        <v>55</v>
      </c>
      <c r="H2" s="43" t="s">
        <v>37</v>
      </c>
      <c r="I2" s="43" t="s">
        <v>36</v>
      </c>
      <c r="J2" s="42" t="s">
        <v>61</v>
      </c>
      <c r="L2" s="33" t="s">
        <v>4</v>
      </c>
      <c r="M2" s="33" t="s">
        <v>5</v>
      </c>
      <c r="N2" s="33" t="s">
        <v>82</v>
      </c>
      <c r="O2" s="33" t="s">
        <v>81</v>
      </c>
      <c r="P2" s="33" t="s">
        <v>88</v>
      </c>
      <c r="Q2" s="33" t="s">
        <v>34</v>
      </c>
    </row>
    <row r="3" spans="1:17" x14ac:dyDescent="0.25">
      <c r="A3" s="34" t="s">
        <v>57</v>
      </c>
      <c r="B3" s="32" t="e">
        <f>'1stQtrAnalysis'!C4</f>
        <v>#DIV/0!</v>
      </c>
      <c r="C3" s="32" t="e">
        <f>'1stQtrAnalysis'!C5</f>
        <v>#DIV/0!</v>
      </c>
      <c r="D3" s="32" t="e">
        <f>'1stQtrAnalysis'!C6</f>
        <v>#DIV/0!</v>
      </c>
      <c r="E3" s="37" t="s">
        <v>57</v>
      </c>
      <c r="F3" s="36" t="e">
        <f>'1stQtrAnalysis'!F4</f>
        <v>#DIV/0!</v>
      </c>
      <c r="G3" s="36" t="e">
        <f>'1stQtrAnalysis'!#REF!</f>
        <v>#REF!</v>
      </c>
      <c r="H3" s="36" t="e">
        <f>'1stQtrAnalysis'!#REF!</f>
        <v>#REF!</v>
      </c>
      <c r="I3" s="36" t="e">
        <f>'1stQtrAnalysis'!#REF!</f>
        <v>#REF!</v>
      </c>
      <c r="J3" s="36" t="e">
        <f>'1stQtrAnalysis'!F5</f>
        <v>#DIV/0!</v>
      </c>
      <c r="K3" s="37" t="s">
        <v>57</v>
      </c>
      <c r="L3" s="36" t="e">
        <f>'1stQtrAnalysis'!#REF!</f>
        <v>#REF!</v>
      </c>
      <c r="M3" s="36" t="e">
        <f>'1stQtrAnalysis'!#REF!</f>
        <v>#REF!</v>
      </c>
      <c r="N3" s="36" t="e">
        <f>'1stQtrAnalysis'!#REF!</f>
        <v>#REF!</v>
      </c>
      <c r="O3" s="36" t="e">
        <f>'1stQtrAnalysis'!#REF!</f>
        <v>#REF!</v>
      </c>
      <c r="P3" s="36" t="e">
        <f>'1stQtrAnalysis'!#REF!</f>
        <v>#REF!</v>
      </c>
      <c r="Q3" s="36" t="e">
        <f>'1stQtrAnalysis'!#REF!</f>
        <v>#REF!</v>
      </c>
    </row>
    <row r="4" spans="1:17" x14ac:dyDescent="0.25">
      <c r="A4" s="34" t="s">
        <v>77</v>
      </c>
      <c r="B4" s="32" t="e">
        <f>'2ndQtrAnalysis'!C4</f>
        <v>#DIV/0!</v>
      </c>
      <c r="C4" s="32" t="e">
        <f>'2ndQtrAnalysis'!C5</f>
        <v>#DIV/0!</v>
      </c>
      <c r="D4" s="32" t="e">
        <f>'2ndQtrAnalysis'!C6</f>
        <v>#DIV/0!</v>
      </c>
      <c r="E4" s="37" t="s">
        <v>77</v>
      </c>
      <c r="F4" s="36" t="e">
        <f>'2ndQtrAnalysis'!F4</f>
        <v>#DIV/0!</v>
      </c>
      <c r="G4" s="36" t="e">
        <f>'2ndQtrAnalysis'!#REF!</f>
        <v>#REF!</v>
      </c>
      <c r="H4" s="36" t="e">
        <f>'2ndQtrAnalysis'!#REF!</f>
        <v>#REF!</v>
      </c>
      <c r="I4" s="36" t="e">
        <f>'2ndQtrAnalysis'!#REF!</f>
        <v>#REF!</v>
      </c>
      <c r="J4" s="36" t="e">
        <f>'2ndQtrAnalysis'!F5</f>
        <v>#DIV/0!</v>
      </c>
      <c r="K4" s="37" t="s">
        <v>77</v>
      </c>
      <c r="L4" s="36" t="e">
        <f>'2ndQtrAnalysis'!#REF!</f>
        <v>#REF!</v>
      </c>
      <c r="M4" s="36" t="e">
        <f>'2ndQtrAnalysis'!#REF!</f>
        <v>#REF!</v>
      </c>
      <c r="N4" s="36" t="e">
        <f>'2ndQtrAnalysis'!#REF!</f>
        <v>#REF!</v>
      </c>
      <c r="O4" s="36" t="e">
        <f>'2ndQtrAnalysis'!#REF!</f>
        <v>#REF!</v>
      </c>
      <c r="P4" s="36" t="e">
        <f>'2ndQtrAnalysis'!#REF!</f>
        <v>#REF!</v>
      </c>
      <c r="Q4" s="36" t="e">
        <f>'2ndQtrAnalysis'!#REF!</f>
        <v>#REF!</v>
      </c>
    </row>
    <row r="5" spans="1:17" x14ac:dyDescent="0.25">
      <c r="A5" s="34" t="s">
        <v>78</v>
      </c>
      <c r="B5" s="32" t="e">
        <f>'3rdQtrAnalysis'!C4</f>
        <v>#DIV/0!</v>
      </c>
      <c r="C5" s="32" t="e">
        <f>'3rdQtrAnalysis'!C5</f>
        <v>#DIV/0!</v>
      </c>
      <c r="D5" s="32" t="e">
        <f>'3rdQtrAnalysis'!C6</f>
        <v>#DIV/0!</v>
      </c>
      <c r="E5" s="37" t="s">
        <v>78</v>
      </c>
      <c r="F5" s="36" t="e">
        <f>'3rdQtrAnalysis'!F4</f>
        <v>#DIV/0!</v>
      </c>
      <c r="G5" s="36" t="e">
        <f>'3rdQtrAnalysis'!#REF!</f>
        <v>#REF!</v>
      </c>
      <c r="H5" s="36" t="e">
        <f>'3rdQtrAnalysis'!#REF!</f>
        <v>#REF!</v>
      </c>
      <c r="I5" s="36" t="e">
        <f>'3rdQtrAnalysis'!#REF!</f>
        <v>#REF!</v>
      </c>
      <c r="J5" s="36" t="e">
        <f>'3rdQtrAnalysis'!F5</f>
        <v>#DIV/0!</v>
      </c>
      <c r="K5" s="37" t="s">
        <v>78</v>
      </c>
      <c r="L5" s="36" t="e">
        <f>'3rdQtrAnalysis'!#REF!</f>
        <v>#REF!</v>
      </c>
      <c r="M5" s="36" t="e">
        <f>'3rdQtrAnalysis'!#REF!</f>
        <v>#REF!</v>
      </c>
      <c r="N5" s="36" t="e">
        <f>'3rdQtrAnalysis'!#REF!</f>
        <v>#REF!</v>
      </c>
      <c r="O5" s="36" t="e">
        <f>'3rdQtrAnalysis'!#REF!</f>
        <v>#REF!</v>
      </c>
      <c r="P5" s="36" t="e">
        <f>'3rdQtrAnalysis'!#REF!</f>
        <v>#REF!</v>
      </c>
      <c r="Q5" s="36" t="e">
        <f>'3rdQtrAnalysis'!#REF!</f>
        <v>#REF!</v>
      </c>
    </row>
    <row r="6" spans="1:17" x14ac:dyDescent="0.25">
      <c r="A6" s="34" t="s">
        <v>79</v>
      </c>
      <c r="B6" s="32" t="e">
        <f>'4thQtrAnalysis'!C4</f>
        <v>#DIV/0!</v>
      </c>
      <c r="C6" s="32" t="e">
        <f>'4thQtrAnalysis'!C5</f>
        <v>#DIV/0!</v>
      </c>
      <c r="D6" s="32" t="e">
        <f>'4thQtrAnalysis'!C6</f>
        <v>#DIV/0!</v>
      </c>
      <c r="E6" s="37" t="s">
        <v>79</v>
      </c>
      <c r="F6" s="36" t="e">
        <f>'4thQtrAnalysis'!F4</f>
        <v>#DIV/0!</v>
      </c>
      <c r="G6" s="36" t="e">
        <f>'4thQtrAnalysis'!#REF!</f>
        <v>#REF!</v>
      </c>
      <c r="H6" s="36" t="e">
        <f>'4thQtrAnalysis'!#REF!</f>
        <v>#REF!</v>
      </c>
      <c r="I6" s="36" t="e">
        <f>'4thQtrAnalysis'!#REF!</f>
        <v>#REF!</v>
      </c>
      <c r="J6" s="36" t="e">
        <f>'4thQtrAnalysis'!F5</f>
        <v>#DIV/0!</v>
      </c>
      <c r="K6" s="37" t="s">
        <v>79</v>
      </c>
      <c r="L6" s="36" t="e">
        <f>'4thQtrAnalysis'!#REF!</f>
        <v>#REF!</v>
      </c>
      <c r="M6" s="36" t="e">
        <f>'4thQtrAnalysis'!#REF!</f>
        <v>#REF!</v>
      </c>
      <c r="N6" s="36" t="e">
        <f>'4thQtrAnalysis'!#REF!</f>
        <v>#REF!</v>
      </c>
      <c r="O6" s="36" t="e">
        <f>'4thQtrAnalysis'!#REF!</f>
        <v>#REF!</v>
      </c>
      <c r="P6" s="36" t="e">
        <f>'4thQtrAnalysis'!#REF!</f>
        <v>#REF!</v>
      </c>
      <c r="Q6" s="36" t="e">
        <f>'4thQtrAnalysis'!#REF!</f>
        <v>#REF!</v>
      </c>
    </row>
    <row r="8" spans="1:17" x14ac:dyDescent="0.25">
      <c r="A8" s="82" t="s">
        <v>76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spans="1:17" s="42" customFormat="1" ht="66" x14ac:dyDescent="0.25">
      <c r="B9" s="45" t="s">
        <v>41</v>
      </c>
      <c r="C9" s="45" t="s">
        <v>40</v>
      </c>
      <c r="D9" s="45" t="s">
        <v>85</v>
      </c>
      <c r="E9" s="45" t="s">
        <v>90</v>
      </c>
      <c r="F9" s="45" t="s">
        <v>10</v>
      </c>
      <c r="G9" s="45" t="s">
        <v>91</v>
      </c>
      <c r="H9" s="45" t="s">
        <v>63</v>
      </c>
      <c r="I9" s="45" t="s">
        <v>62</v>
      </c>
      <c r="J9" s="44" t="s">
        <v>9</v>
      </c>
      <c r="K9" s="45" t="s">
        <v>64</v>
      </c>
      <c r="L9" s="45" t="s">
        <v>11</v>
      </c>
      <c r="M9" s="45" t="s">
        <v>12</v>
      </c>
      <c r="N9" s="45" t="s">
        <v>13</v>
      </c>
      <c r="O9" s="45" t="s">
        <v>92</v>
      </c>
      <c r="P9" s="45" t="s">
        <v>14</v>
      </c>
      <c r="Q9" s="42" t="s">
        <v>58</v>
      </c>
    </row>
    <row r="10" spans="1:17" x14ac:dyDescent="0.25">
      <c r="A10" s="47" t="s">
        <v>57</v>
      </c>
      <c r="B10" s="46" t="e">
        <f>'1stQtrAnalysis'!C16</f>
        <v>#DIV/0!</v>
      </c>
      <c r="C10" s="46" t="e">
        <f>'1stQtrAnalysis'!C17</f>
        <v>#DIV/0!</v>
      </c>
      <c r="D10" s="46" t="e">
        <f>'1stQtrAnalysis'!C18</f>
        <v>#DIV/0!</v>
      </c>
      <c r="E10" s="46" t="e">
        <f>'1stQtrAnalysis'!C19</f>
        <v>#DIV/0!</v>
      </c>
      <c r="F10" s="46" t="e">
        <f>'1stQtrAnalysis'!C20</f>
        <v>#DIV/0!</v>
      </c>
      <c r="G10" s="46" t="e">
        <f>'1stQtrAnalysis'!C21</f>
        <v>#DIV/0!</v>
      </c>
      <c r="H10" s="46" t="e">
        <f>'1stQtrAnalysis'!C22</f>
        <v>#DIV/0!</v>
      </c>
      <c r="I10" s="46" t="e">
        <f>'1stQtrAnalysis'!C23</f>
        <v>#DIV/0!</v>
      </c>
      <c r="J10" s="46" t="e">
        <f>'1stQtrAnalysis'!C24</f>
        <v>#DIV/0!</v>
      </c>
      <c r="K10" s="46" t="e">
        <f>'1stQtrAnalysis'!C25</f>
        <v>#DIV/0!</v>
      </c>
      <c r="L10" s="46" t="e">
        <f>'1stQtrAnalysis'!C26</f>
        <v>#DIV/0!</v>
      </c>
      <c r="M10" s="46" t="e">
        <f>'1stQtrAnalysis'!#REF!</f>
        <v>#REF!</v>
      </c>
      <c r="N10" s="46" t="e">
        <f>'1stQtrAnalysis'!#REF!</f>
        <v>#REF!</v>
      </c>
      <c r="O10" s="46" t="e">
        <f>'1stQtrAnalysis'!#REF!</f>
        <v>#REF!</v>
      </c>
      <c r="P10" s="46" t="e">
        <f>'1stQtrAnalysis'!#REF!</f>
        <v>#REF!</v>
      </c>
      <c r="Q10" s="38"/>
    </row>
    <row r="11" spans="1:17" x14ac:dyDescent="0.25">
      <c r="A11" s="47" t="s">
        <v>77</v>
      </c>
      <c r="B11" s="32" t="e">
        <f>'2ndQtrAnalysis'!C16</f>
        <v>#DIV/0!</v>
      </c>
      <c r="C11" s="32" t="e">
        <f>'2ndQtrAnalysis'!C17</f>
        <v>#DIV/0!</v>
      </c>
      <c r="D11" s="32" t="e">
        <f>'2ndQtrAnalysis'!C18</f>
        <v>#DIV/0!</v>
      </c>
      <c r="E11" s="46" t="e">
        <f>'2ndQtrAnalysis'!C19</f>
        <v>#DIV/0!</v>
      </c>
      <c r="F11" s="46" t="e">
        <f>'2ndQtrAnalysis'!C20</f>
        <v>#DIV/0!</v>
      </c>
      <c r="G11" s="46" t="e">
        <f>'2ndQtrAnalysis'!C21</f>
        <v>#DIV/0!</v>
      </c>
      <c r="H11" s="46" t="e">
        <f>'2ndQtrAnalysis'!C22</f>
        <v>#DIV/0!</v>
      </c>
      <c r="I11" s="46" t="e">
        <f>'2ndQtrAnalysis'!C23</f>
        <v>#DIV/0!</v>
      </c>
      <c r="J11" s="46" t="e">
        <f>'2ndQtrAnalysis'!C24</f>
        <v>#DIV/0!</v>
      </c>
      <c r="K11" s="32" t="e">
        <f>'2ndQtrAnalysis'!C25</f>
        <v>#DIV/0!</v>
      </c>
      <c r="L11" s="46" t="e">
        <f>'2ndQtrAnalysis'!C26</f>
        <v>#DIV/0!</v>
      </c>
      <c r="M11" s="32" t="e">
        <f>'2ndQtrAnalysis'!#REF!</f>
        <v>#REF!</v>
      </c>
      <c r="N11" s="32" t="e">
        <f>'2ndQtrAnalysis'!#REF!</f>
        <v>#REF!</v>
      </c>
      <c r="O11" s="32" t="e">
        <f>'2ndQtrAnalysis'!#REF!</f>
        <v>#REF!</v>
      </c>
      <c r="P11" s="32" t="e">
        <f>'2ndQtrAnalysis'!#REF!</f>
        <v>#REF!</v>
      </c>
      <c r="Q11" s="38"/>
    </row>
    <row r="12" spans="1:17" x14ac:dyDescent="0.25">
      <c r="A12" s="47" t="s">
        <v>78</v>
      </c>
      <c r="B12" s="32" t="e">
        <f>'3rdQtrAnalysis'!C16</f>
        <v>#DIV/0!</v>
      </c>
      <c r="C12" s="32" t="e">
        <f>'3rdQtrAnalysis'!C17</f>
        <v>#DIV/0!</v>
      </c>
      <c r="D12" s="32" t="e">
        <f>'3rdQtrAnalysis'!C18</f>
        <v>#DIV/0!</v>
      </c>
      <c r="E12" s="46" t="e">
        <f>'3rdQtrAnalysis'!C19</f>
        <v>#DIV/0!</v>
      </c>
      <c r="F12" s="46" t="e">
        <f>'3rdQtrAnalysis'!C20</f>
        <v>#DIV/0!</v>
      </c>
      <c r="G12" s="46" t="e">
        <f>'3rdQtrAnalysis'!C21</f>
        <v>#DIV/0!</v>
      </c>
      <c r="H12" s="46" t="e">
        <f>'3rdQtrAnalysis'!C22</f>
        <v>#DIV/0!</v>
      </c>
      <c r="I12" s="46" t="e">
        <f>'3rdQtrAnalysis'!C23</f>
        <v>#DIV/0!</v>
      </c>
      <c r="J12" s="46" t="e">
        <f>'3rdQtrAnalysis'!C24</f>
        <v>#DIV/0!</v>
      </c>
      <c r="K12" s="32" t="e">
        <f>'3rdQtrAnalysis'!C25</f>
        <v>#DIV/0!</v>
      </c>
      <c r="L12" s="46" t="e">
        <f>'3rdQtrAnalysis'!C26</f>
        <v>#DIV/0!</v>
      </c>
      <c r="M12" s="32" t="e">
        <f>'3rdQtrAnalysis'!#REF!</f>
        <v>#REF!</v>
      </c>
      <c r="N12" s="32" t="e">
        <f>'3rdQtrAnalysis'!#REF!</f>
        <v>#REF!</v>
      </c>
      <c r="O12" s="32" t="e">
        <f>'3rdQtrAnalysis'!#REF!</f>
        <v>#REF!</v>
      </c>
      <c r="P12" s="32" t="e">
        <f>'3rdQtrAnalysis'!#REF!</f>
        <v>#REF!</v>
      </c>
      <c r="Q12" s="38"/>
    </row>
    <row r="13" spans="1:17" x14ac:dyDescent="0.25">
      <c r="A13" s="47" t="s">
        <v>79</v>
      </c>
      <c r="B13" s="32" t="e">
        <f>'4thQtrAnalysis'!C16</f>
        <v>#DIV/0!</v>
      </c>
      <c r="C13" s="32" t="e">
        <f>'4thQtrAnalysis'!C17</f>
        <v>#DIV/0!</v>
      </c>
      <c r="D13" s="32" t="e">
        <f>'4thQtrAnalysis'!C18</f>
        <v>#DIV/0!</v>
      </c>
      <c r="E13" s="32" t="e">
        <f>'4thQtrAnalysis'!C19</f>
        <v>#DIV/0!</v>
      </c>
      <c r="F13" s="32" t="e">
        <f>'4thQtrAnalysis'!C20</f>
        <v>#DIV/0!</v>
      </c>
      <c r="G13" s="32" t="e">
        <f>'4thQtrAnalysis'!C21</f>
        <v>#DIV/0!</v>
      </c>
      <c r="H13" s="32" t="e">
        <f>'4thQtrAnalysis'!C22</f>
        <v>#DIV/0!</v>
      </c>
      <c r="I13" s="32" t="e">
        <f>'4thQtrAnalysis'!C23</f>
        <v>#DIV/0!</v>
      </c>
      <c r="J13" s="32" t="e">
        <f>'4thQtrAnalysis'!C24</f>
        <v>#DIV/0!</v>
      </c>
      <c r="K13" s="32" t="e">
        <f>'4thQtrAnalysis'!C25</f>
        <v>#DIV/0!</v>
      </c>
      <c r="L13" s="32" t="e">
        <f>'4thQtrAnalysis'!C26</f>
        <v>#DIV/0!</v>
      </c>
      <c r="M13" s="32" t="e">
        <f>'4thQtrAnalysis'!#REF!</f>
        <v>#REF!</v>
      </c>
      <c r="N13" s="32" t="e">
        <f>'4thQtrAnalysis'!#REF!</f>
        <v>#REF!</v>
      </c>
      <c r="O13" s="32" t="e">
        <f>'4thQtrAnalysis'!#REF!</f>
        <v>#REF!</v>
      </c>
      <c r="P13" s="32" t="e">
        <f>'4thQtrAnalysis'!#REF!</f>
        <v>#REF!</v>
      </c>
      <c r="Q13" s="38"/>
    </row>
    <row r="15" spans="1:17" x14ac:dyDescent="0.25">
      <c r="A15" s="82" t="s">
        <v>56</v>
      </c>
      <c r="B15" s="82"/>
      <c r="C15" s="82"/>
      <c r="D15" s="82"/>
      <c r="E15" s="82"/>
      <c r="F15" s="82"/>
    </row>
    <row r="16" spans="1:17" s="42" customFormat="1" x14ac:dyDescent="0.25">
      <c r="B16" s="42" t="s">
        <v>7</v>
      </c>
      <c r="C16" s="42" t="s">
        <v>8</v>
      </c>
      <c r="D16" s="42" t="s">
        <v>6</v>
      </c>
      <c r="E16" s="41" t="s">
        <v>71</v>
      </c>
      <c r="F16" s="42" t="s">
        <v>33</v>
      </c>
      <c r="G16" s="42" t="s">
        <v>9</v>
      </c>
    </row>
    <row r="17" spans="1:28" x14ac:dyDescent="0.25">
      <c r="A17" s="47" t="s">
        <v>57</v>
      </c>
      <c r="B17" s="32" t="e">
        <f>'1stQtrAnalysis'!J4</f>
        <v>#DIV/0!</v>
      </c>
      <c r="C17" s="32" t="e">
        <f>'1stQtrAnalysis'!J6</f>
        <v>#DIV/0!</v>
      </c>
      <c r="D17" s="32" t="e">
        <f>'1stQtrAnalysis'!J7</f>
        <v>#DIV/0!</v>
      </c>
      <c r="E17" s="32" t="e">
        <f>'1stQtrAnalysis'!J8</f>
        <v>#DIV/0!</v>
      </c>
      <c r="F17" s="32" t="e">
        <f>'1stQtrAnalysis'!J9</f>
        <v>#DIV/0!</v>
      </c>
      <c r="G17" s="32" t="e">
        <f>'1stQtrAnalysis'!J10</f>
        <v>#DIV/0!</v>
      </c>
    </row>
    <row r="18" spans="1:28" x14ac:dyDescent="0.25">
      <c r="A18" s="47" t="s">
        <v>77</v>
      </c>
      <c r="B18" s="32" t="e">
        <f>'2ndQtrAnalysis'!I4</f>
        <v>#DIV/0!</v>
      </c>
      <c r="C18" s="32" t="e">
        <f>'2ndQtrAnalysis'!I6</f>
        <v>#DIV/0!</v>
      </c>
      <c r="D18" s="32" t="e">
        <f>'2ndQtrAnalysis'!I7</f>
        <v>#DIV/0!</v>
      </c>
      <c r="E18" s="32" t="e">
        <f>'2ndQtrAnalysis'!I8</f>
        <v>#DIV/0!</v>
      </c>
      <c r="F18" s="32" t="e">
        <f>'2ndQtrAnalysis'!I9</f>
        <v>#DIV/0!</v>
      </c>
      <c r="G18" s="32" t="e">
        <f>'2ndQtrAnalysis'!I10</f>
        <v>#DIV/0!</v>
      </c>
    </row>
    <row r="19" spans="1:28" x14ac:dyDescent="0.25">
      <c r="A19" s="47" t="s">
        <v>78</v>
      </c>
      <c r="B19" s="32" t="e">
        <f>'4thQtrAnalysis'!I4</f>
        <v>#DIV/0!</v>
      </c>
      <c r="C19" s="32" t="e">
        <f>'3rdQtrAnalysis'!I6</f>
        <v>#DIV/0!</v>
      </c>
      <c r="D19" s="32" t="e">
        <f>'3rdQtrAnalysis'!I7</f>
        <v>#DIV/0!</v>
      </c>
      <c r="E19" s="32" t="e">
        <f>'3rdQtrAnalysis'!I8</f>
        <v>#DIV/0!</v>
      </c>
      <c r="F19" s="32" t="e">
        <f>'3rdQtrAnalysis'!I9</f>
        <v>#DIV/0!</v>
      </c>
      <c r="G19" s="32" t="e">
        <f>'3rdQtrAnalysis'!I10</f>
        <v>#DIV/0!</v>
      </c>
    </row>
    <row r="20" spans="1:28" x14ac:dyDescent="0.25">
      <c r="A20" s="47" t="s">
        <v>79</v>
      </c>
      <c r="B20" s="32" t="e">
        <f>'4thQtrAnalysis'!I4</f>
        <v>#DIV/0!</v>
      </c>
      <c r="C20" s="32" t="e">
        <f>'4thQtrAnalysis'!I6</f>
        <v>#DIV/0!</v>
      </c>
      <c r="D20" s="32" t="e">
        <f>'4thQtrAnalysis'!I7</f>
        <v>#DIV/0!</v>
      </c>
      <c r="E20" s="32" t="e">
        <f>'4thQtrAnalysis'!I8</f>
        <v>#DIV/0!</v>
      </c>
      <c r="F20" s="32" t="e">
        <f>'4thQtrAnalysis'!I9</f>
        <v>#DIV/0!</v>
      </c>
      <c r="G20" s="32" t="e">
        <f>'4thQtrAnalysis'!I10</f>
        <v>#DIV/0!</v>
      </c>
    </row>
    <row r="22" spans="1:28" x14ac:dyDescent="0.25">
      <c r="A22" s="82" t="s">
        <v>0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</row>
    <row r="23" spans="1:28" s="42" customFormat="1" ht="79.2" x14ac:dyDescent="0.25">
      <c r="B23" s="45" t="s">
        <v>97</v>
      </c>
      <c r="C23" s="45" t="s">
        <v>18</v>
      </c>
      <c r="D23" s="45" t="s">
        <v>19</v>
      </c>
      <c r="E23" s="45" t="s">
        <v>96</v>
      </c>
      <c r="F23" s="45" t="s">
        <v>23</v>
      </c>
      <c r="G23" s="45" t="s">
        <v>42</v>
      </c>
      <c r="H23" s="45" t="s">
        <v>17</v>
      </c>
      <c r="I23" s="45" t="s">
        <v>20</v>
      </c>
      <c r="J23" s="45" t="s">
        <v>24</v>
      </c>
      <c r="K23" s="45" t="s">
        <v>65</v>
      </c>
      <c r="L23" s="44" t="s">
        <v>21</v>
      </c>
      <c r="M23" s="45" t="s">
        <v>34</v>
      </c>
      <c r="N23" s="45" t="s">
        <v>89</v>
      </c>
      <c r="O23" s="45" t="s">
        <v>80</v>
      </c>
      <c r="P23" s="45" t="s">
        <v>86</v>
      </c>
      <c r="Q23" s="45" t="s">
        <v>95</v>
      </c>
      <c r="R23" s="45" t="s">
        <v>87</v>
      </c>
      <c r="S23" s="45" t="s">
        <v>43</v>
      </c>
      <c r="T23" s="44" t="s">
        <v>9</v>
      </c>
      <c r="U23" s="44" t="s">
        <v>16</v>
      </c>
      <c r="V23" s="45" t="s">
        <v>44</v>
      </c>
      <c r="W23" s="45" t="s">
        <v>83</v>
      </c>
      <c r="X23" s="45" t="s">
        <v>25</v>
      </c>
      <c r="Y23" s="45" t="s">
        <v>26</v>
      </c>
      <c r="Z23" s="44" t="s">
        <v>15</v>
      </c>
      <c r="AA23" s="44" t="s">
        <v>66</v>
      </c>
      <c r="AB23" s="45" t="s">
        <v>22</v>
      </c>
    </row>
    <row r="24" spans="1:28" x14ac:dyDescent="0.25">
      <c r="A24" s="47" t="s">
        <v>57</v>
      </c>
      <c r="B24" s="32" t="e">
        <f>'1stQtrAnalysis'!F16</f>
        <v>#DIV/0!</v>
      </c>
      <c r="C24" s="32" t="e">
        <f>'1stQtrAnalysis'!F17</f>
        <v>#DIV/0!</v>
      </c>
      <c r="D24" s="32" t="e">
        <f>'1stQtrAnalysis'!F18</f>
        <v>#DIV/0!</v>
      </c>
      <c r="E24" s="32" t="e">
        <f>'1stQtrAnalysis'!F19</f>
        <v>#DIV/0!</v>
      </c>
      <c r="F24" s="32" t="e">
        <f>'1stQtrAnalysis'!F20</f>
        <v>#DIV/0!</v>
      </c>
      <c r="G24" s="32" t="e">
        <f>'1stQtrAnalysis'!F21</f>
        <v>#DIV/0!</v>
      </c>
      <c r="H24" s="32" t="e">
        <f>'1stQtrAnalysis'!F22</f>
        <v>#DIV/0!</v>
      </c>
      <c r="I24" s="32" t="e">
        <f>'1stQtrAnalysis'!F23</f>
        <v>#DIV/0!</v>
      </c>
      <c r="J24" s="32" t="e">
        <f>'1stQtrAnalysis'!F24</f>
        <v>#DIV/0!</v>
      </c>
      <c r="K24" s="32" t="e">
        <f>'1stQtrAnalysis'!F25</f>
        <v>#DIV/0!</v>
      </c>
      <c r="L24" s="32" t="e">
        <f>'1stQtrAnalysis'!F26</f>
        <v>#DIV/0!</v>
      </c>
      <c r="M24" s="32" t="e">
        <f>'1stQtrAnalysis'!F27</f>
        <v>#DIV/0!</v>
      </c>
      <c r="N24" s="32" t="e">
        <f>'1stQtrAnalysis'!#REF!</f>
        <v>#REF!</v>
      </c>
      <c r="O24" s="32" t="e">
        <f>'1stQtrAnalysis'!F28</f>
        <v>#DIV/0!</v>
      </c>
      <c r="P24" s="32" t="e">
        <f>'1stQtrAnalysis'!F29</f>
        <v>#DIV/0!</v>
      </c>
      <c r="Q24" s="32" t="e">
        <f>'1stQtrAnalysis'!F30</f>
        <v>#DIV/0!</v>
      </c>
      <c r="R24" s="32" t="e">
        <f>'1stQtrAnalysis'!F31</f>
        <v>#DIV/0!</v>
      </c>
      <c r="S24" s="32" t="e">
        <f>'1stQtrAnalysis'!F32</f>
        <v>#DIV/0!</v>
      </c>
      <c r="T24" s="32" t="e">
        <f>'1stQtrAnalysis'!F33</f>
        <v>#DIV/0!</v>
      </c>
      <c r="U24" s="32" t="e">
        <f>'1stQtrAnalysis'!F34</f>
        <v>#DIV/0!</v>
      </c>
      <c r="V24" s="32" t="e">
        <f>'1stQtrAnalysis'!F35</f>
        <v>#DIV/0!</v>
      </c>
      <c r="W24" s="32" t="e">
        <f>'1stQtrAnalysis'!F36</f>
        <v>#DIV/0!</v>
      </c>
      <c r="X24" s="32" t="e">
        <f>'1stQtrAnalysis'!F39</f>
        <v>#DIV/0!</v>
      </c>
      <c r="Y24" s="32" t="e">
        <f>'1stQtrAnalysis'!F40</f>
        <v>#DIV/0!</v>
      </c>
      <c r="Z24" s="32" t="e">
        <f>'1stQtrAnalysis'!#REF!</f>
        <v>#REF!</v>
      </c>
      <c r="AA24" s="32" t="e">
        <f>'1stQtrAnalysis'!#REF!</f>
        <v>#REF!</v>
      </c>
      <c r="AB24" s="32" t="e">
        <f>'1stQtrAnalysis'!#REF!</f>
        <v>#REF!</v>
      </c>
    </row>
    <row r="25" spans="1:28" x14ac:dyDescent="0.25">
      <c r="A25" s="47" t="s">
        <v>77</v>
      </c>
      <c r="B25" s="32" t="e">
        <f>'2ndQtrAnalysis'!F16</f>
        <v>#DIV/0!</v>
      </c>
      <c r="C25" s="32" t="e">
        <f>'2ndQtrAnalysis'!F17</f>
        <v>#DIV/0!</v>
      </c>
      <c r="D25" s="32" t="e">
        <f>'2ndQtrAnalysis'!F18</f>
        <v>#DIV/0!</v>
      </c>
      <c r="E25" s="32" t="e">
        <f>'2ndQtrAnalysis'!F19</f>
        <v>#DIV/0!</v>
      </c>
      <c r="F25" s="32" t="e">
        <f>'2ndQtrAnalysis'!F20</f>
        <v>#DIV/0!</v>
      </c>
      <c r="G25" s="32" t="e">
        <f>'2ndQtrAnalysis'!F21</f>
        <v>#DIV/0!</v>
      </c>
      <c r="H25" s="32" t="e">
        <f>'2ndQtrAnalysis'!F22</f>
        <v>#DIV/0!</v>
      </c>
      <c r="I25" s="32" t="e">
        <f>'2ndQtrAnalysis'!F23</f>
        <v>#DIV/0!</v>
      </c>
      <c r="J25" s="32" t="e">
        <f>'2ndQtrAnalysis'!F24</f>
        <v>#DIV/0!</v>
      </c>
      <c r="K25" s="32" t="e">
        <f>'2ndQtrAnalysis'!F25</f>
        <v>#DIV/0!</v>
      </c>
      <c r="L25" s="32" t="e">
        <f>'2ndQtrAnalysis'!F26</f>
        <v>#DIV/0!</v>
      </c>
      <c r="M25" s="32" t="e">
        <f>'2ndQtrAnalysis'!F27</f>
        <v>#DIV/0!</v>
      </c>
      <c r="N25" s="32" t="e">
        <f>'2ndQtrAnalysis'!#REF!</f>
        <v>#REF!</v>
      </c>
      <c r="O25" s="32" t="e">
        <f>'2ndQtrAnalysis'!F28</f>
        <v>#DIV/0!</v>
      </c>
      <c r="P25" s="32" t="e">
        <f>'2ndQtrAnalysis'!F29</f>
        <v>#DIV/0!</v>
      </c>
      <c r="Q25" s="32" t="e">
        <f>'2ndQtrAnalysis'!F30</f>
        <v>#DIV/0!</v>
      </c>
      <c r="R25" s="32" t="e">
        <f>'2ndQtrAnalysis'!F31</f>
        <v>#DIV/0!</v>
      </c>
      <c r="S25" s="32" t="e">
        <f>'2ndQtrAnalysis'!F32</f>
        <v>#DIV/0!</v>
      </c>
      <c r="T25" s="32" t="e">
        <f>'2ndQtrAnalysis'!F33</f>
        <v>#DIV/0!</v>
      </c>
      <c r="U25" s="32" t="e">
        <f>'2ndQtrAnalysis'!F34</f>
        <v>#DIV/0!</v>
      </c>
      <c r="V25" s="32" t="e">
        <f>'2ndQtrAnalysis'!F35</f>
        <v>#DIV/0!</v>
      </c>
      <c r="W25" s="32" t="e">
        <f>'2ndQtrAnalysis'!F36</f>
        <v>#DIV/0!</v>
      </c>
      <c r="X25" s="32" t="e">
        <f>'2ndQtrAnalysis'!F39</f>
        <v>#DIV/0!</v>
      </c>
      <c r="Y25" s="32" t="e">
        <f>'2ndQtrAnalysis'!F40</f>
        <v>#DIV/0!</v>
      </c>
      <c r="Z25" s="32" t="e">
        <f>'2ndQtrAnalysis'!#REF!</f>
        <v>#REF!</v>
      </c>
      <c r="AA25" s="32" t="e">
        <f>'2ndQtrAnalysis'!#REF!</f>
        <v>#REF!</v>
      </c>
      <c r="AB25" s="32" t="e">
        <f>'2ndQtrAnalysis'!#REF!</f>
        <v>#REF!</v>
      </c>
    </row>
    <row r="26" spans="1:28" x14ac:dyDescent="0.25">
      <c r="A26" s="47" t="s">
        <v>78</v>
      </c>
      <c r="B26" s="32" t="e">
        <f>'3rdQtrAnalysis'!F16</f>
        <v>#DIV/0!</v>
      </c>
      <c r="C26" s="32" t="e">
        <f>'3rdQtrAnalysis'!F17</f>
        <v>#DIV/0!</v>
      </c>
      <c r="D26" s="32" t="e">
        <f>'3rdQtrAnalysis'!F18</f>
        <v>#DIV/0!</v>
      </c>
      <c r="E26" s="32" t="e">
        <f>'3rdQtrAnalysis'!F19</f>
        <v>#DIV/0!</v>
      </c>
      <c r="F26" s="32" t="e">
        <f>'3rdQtrAnalysis'!F20</f>
        <v>#DIV/0!</v>
      </c>
      <c r="G26" s="32" t="e">
        <f>'3rdQtrAnalysis'!F21</f>
        <v>#DIV/0!</v>
      </c>
      <c r="H26" s="32" t="e">
        <f>'3rdQtrAnalysis'!F22</f>
        <v>#DIV/0!</v>
      </c>
      <c r="I26" s="32" t="e">
        <f>'3rdQtrAnalysis'!F23</f>
        <v>#DIV/0!</v>
      </c>
      <c r="J26" s="32" t="e">
        <f>'3rdQtrAnalysis'!F24</f>
        <v>#DIV/0!</v>
      </c>
      <c r="K26" s="32" t="e">
        <f>'3rdQtrAnalysis'!F25</f>
        <v>#DIV/0!</v>
      </c>
      <c r="L26" s="32" t="e">
        <f>'3rdQtrAnalysis'!F26</f>
        <v>#DIV/0!</v>
      </c>
      <c r="M26" s="32" t="e">
        <f>'3rdQtrAnalysis'!F27</f>
        <v>#DIV/0!</v>
      </c>
      <c r="N26" s="32" t="e">
        <f>'3rdQtrAnalysis'!#REF!</f>
        <v>#REF!</v>
      </c>
      <c r="O26" s="32" t="e">
        <f>'3rdQtrAnalysis'!F28</f>
        <v>#DIV/0!</v>
      </c>
      <c r="P26" s="32" t="e">
        <f>'3rdQtrAnalysis'!F29</f>
        <v>#DIV/0!</v>
      </c>
      <c r="Q26" s="32" t="e">
        <f>'3rdQtrAnalysis'!F30</f>
        <v>#DIV/0!</v>
      </c>
      <c r="R26" s="32" t="e">
        <f>'3rdQtrAnalysis'!F31</f>
        <v>#DIV/0!</v>
      </c>
      <c r="S26" s="32" t="e">
        <f>'3rdQtrAnalysis'!F32</f>
        <v>#DIV/0!</v>
      </c>
      <c r="T26" s="32" t="e">
        <f>'3rdQtrAnalysis'!F33</f>
        <v>#DIV/0!</v>
      </c>
      <c r="U26" s="32" t="e">
        <f>'3rdQtrAnalysis'!F34</f>
        <v>#DIV/0!</v>
      </c>
      <c r="V26" s="32" t="e">
        <f>'3rdQtrAnalysis'!F35</f>
        <v>#DIV/0!</v>
      </c>
      <c r="W26" s="32" t="e">
        <f>'3rdQtrAnalysis'!F36</f>
        <v>#DIV/0!</v>
      </c>
      <c r="X26" s="32" t="e">
        <f>'3rdQtrAnalysis'!F39</f>
        <v>#DIV/0!</v>
      </c>
      <c r="Y26" s="32" t="e">
        <f>'3rdQtrAnalysis'!F40</f>
        <v>#DIV/0!</v>
      </c>
      <c r="Z26" s="32" t="e">
        <f>'3rdQtrAnalysis'!#REF!</f>
        <v>#REF!</v>
      </c>
      <c r="AA26" s="32" t="e">
        <f>'3rdQtrAnalysis'!#REF!</f>
        <v>#REF!</v>
      </c>
      <c r="AB26" s="32" t="e">
        <f>'3rdQtrAnalysis'!#REF!</f>
        <v>#REF!</v>
      </c>
    </row>
    <row r="27" spans="1:28" x14ac:dyDescent="0.25">
      <c r="A27" s="47" t="s">
        <v>79</v>
      </c>
      <c r="B27" s="32" t="e">
        <f>'4thQtrAnalysis'!F16</f>
        <v>#DIV/0!</v>
      </c>
      <c r="C27" s="32" t="e">
        <f>'4thQtrAnalysis'!F17</f>
        <v>#DIV/0!</v>
      </c>
      <c r="D27" s="32" t="e">
        <f>'4thQtrAnalysis'!F18</f>
        <v>#DIV/0!</v>
      </c>
      <c r="E27" s="32" t="e">
        <f>'4thQtrAnalysis'!F19</f>
        <v>#DIV/0!</v>
      </c>
      <c r="F27" s="32" t="e">
        <f>'4thQtrAnalysis'!F20</f>
        <v>#DIV/0!</v>
      </c>
      <c r="G27" s="32" t="e">
        <f>'4thQtrAnalysis'!F21</f>
        <v>#DIV/0!</v>
      </c>
      <c r="H27" s="32" t="e">
        <f>'4thQtrAnalysis'!F22</f>
        <v>#DIV/0!</v>
      </c>
      <c r="I27" s="32" t="e">
        <f>'4thQtrAnalysis'!F23</f>
        <v>#DIV/0!</v>
      </c>
      <c r="J27" s="32" t="e">
        <f>'4thQtrAnalysis'!F24</f>
        <v>#DIV/0!</v>
      </c>
      <c r="K27" s="32" t="e">
        <f>'4thQtrAnalysis'!F25</f>
        <v>#DIV/0!</v>
      </c>
      <c r="L27" s="32" t="e">
        <f>'4thQtrAnalysis'!F26</f>
        <v>#DIV/0!</v>
      </c>
      <c r="M27" s="32" t="e">
        <f>'4thQtrAnalysis'!F27</f>
        <v>#DIV/0!</v>
      </c>
      <c r="N27" s="32" t="e">
        <f>'4thQtrAnalysis'!#REF!</f>
        <v>#REF!</v>
      </c>
      <c r="O27" s="32" t="e">
        <f>'4thQtrAnalysis'!F28</f>
        <v>#DIV/0!</v>
      </c>
      <c r="P27" s="32" t="e">
        <f>'4thQtrAnalysis'!F29</f>
        <v>#DIV/0!</v>
      </c>
      <c r="Q27" s="32" t="e">
        <f>'4thQtrAnalysis'!F30</f>
        <v>#DIV/0!</v>
      </c>
      <c r="R27" s="32" t="e">
        <f>'4thQtrAnalysis'!F31</f>
        <v>#DIV/0!</v>
      </c>
      <c r="S27" s="32" t="e">
        <f>'4thQtrAnalysis'!F32</f>
        <v>#DIV/0!</v>
      </c>
      <c r="T27" s="32" t="e">
        <f>'4thQtrAnalysis'!F33</f>
        <v>#DIV/0!</v>
      </c>
      <c r="U27" s="32" t="e">
        <f>'4thQtrAnalysis'!F34</f>
        <v>#DIV/0!</v>
      </c>
      <c r="V27" s="32" t="e">
        <f>'4thQtrAnalysis'!F35</f>
        <v>#DIV/0!</v>
      </c>
      <c r="W27" s="32" t="e">
        <f>'4thQtrAnalysis'!F36</f>
        <v>#DIV/0!</v>
      </c>
      <c r="X27" s="32" t="e">
        <f>'4thQtrAnalysis'!F39</f>
        <v>#DIV/0!</v>
      </c>
      <c r="Y27" s="32" t="e">
        <f>'4thQtrAnalysis'!F40</f>
        <v>#DIV/0!</v>
      </c>
      <c r="Z27" s="32" t="e">
        <f>'4thQtrAnalysis'!#REF!</f>
        <v>#REF!</v>
      </c>
      <c r="AA27" s="32" t="e">
        <f>'4thQtrAnalysis'!#REF!</f>
        <v>#REF!</v>
      </c>
      <c r="AB27" s="32" t="e">
        <f>'4thQtrAnalysis'!F41</f>
        <v>#DIV/0!</v>
      </c>
    </row>
    <row r="29" spans="1:28" x14ac:dyDescent="0.25">
      <c r="A29" s="82" t="s">
        <v>98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</row>
    <row r="30" spans="1:28" ht="92.4" x14ac:dyDescent="0.25">
      <c r="B30" s="39" t="s">
        <v>51</v>
      </c>
      <c r="C30" s="39" t="s">
        <v>52</v>
      </c>
      <c r="D30" s="39" t="s">
        <v>53</v>
      </c>
      <c r="E30" s="39" t="s">
        <v>54</v>
      </c>
      <c r="F30" s="39" t="s">
        <v>67</v>
      </c>
      <c r="G30" s="39" t="s">
        <v>68</v>
      </c>
      <c r="H30" s="39" t="s">
        <v>69</v>
      </c>
      <c r="I30" s="39" t="s">
        <v>99</v>
      </c>
      <c r="J30" s="39" t="s">
        <v>47</v>
      </c>
      <c r="K30" s="39" t="s">
        <v>48</v>
      </c>
      <c r="L30" s="39" t="s">
        <v>49</v>
      </c>
      <c r="M30" s="39" t="s">
        <v>50</v>
      </c>
      <c r="N30" s="39" t="s">
        <v>59</v>
      </c>
      <c r="O30" s="40" t="s">
        <v>84</v>
      </c>
      <c r="P30" s="38" t="s">
        <v>45</v>
      </c>
    </row>
    <row r="31" spans="1:28" x14ac:dyDescent="0.25">
      <c r="A31" s="47" t="s">
        <v>57</v>
      </c>
      <c r="B31" s="32" t="e">
        <f>'1stQtrAnalysis'!I16</f>
        <v>#DIV/0!</v>
      </c>
      <c r="C31" s="32" t="e">
        <f>'1stQtrAnalysis'!I17</f>
        <v>#DIV/0!</v>
      </c>
      <c r="D31" s="32" t="e">
        <f>'1stQtrAnalysis'!I18</f>
        <v>#DIV/0!</v>
      </c>
      <c r="E31" s="32" t="e">
        <f>'1stQtrAnalysis'!I19</f>
        <v>#DIV/0!</v>
      </c>
      <c r="F31" s="32" t="e">
        <f>'1stQtrAnalysis'!I20</f>
        <v>#DIV/0!</v>
      </c>
      <c r="G31" s="32" t="e">
        <f>'1stQtrAnalysis'!I21</f>
        <v>#DIV/0!</v>
      </c>
      <c r="H31" s="32" t="e">
        <f>'1stQtrAnalysis'!I22</f>
        <v>#DIV/0!</v>
      </c>
      <c r="I31" s="32" t="e">
        <f>'1stQtrAnalysis'!I23</f>
        <v>#DIV/0!</v>
      </c>
      <c r="J31" s="32" t="e">
        <f>'1stQtrAnalysis'!I24</f>
        <v>#DIV/0!</v>
      </c>
      <c r="K31" s="32" t="e">
        <f>'1stQtrAnalysis'!I25</f>
        <v>#DIV/0!</v>
      </c>
      <c r="L31" s="32" t="e">
        <f>'1stQtrAnalysis'!I26</f>
        <v>#DIV/0!</v>
      </c>
      <c r="M31" s="32" t="e">
        <f>'1stQtrAnalysis'!#REF!</f>
        <v>#REF!</v>
      </c>
      <c r="N31" s="32" t="e">
        <f>'1stQtrAnalysis'!#REF!</f>
        <v>#REF!</v>
      </c>
      <c r="O31" s="32" t="e">
        <f>'1stQtrAnalysis'!#REF!</f>
        <v>#REF!</v>
      </c>
      <c r="P31" s="32" t="e">
        <f>'1stQtrAnalysis'!#REF!</f>
        <v>#REF!</v>
      </c>
    </row>
    <row r="32" spans="1:28" x14ac:dyDescent="0.25">
      <c r="A32" s="47" t="s">
        <v>77</v>
      </c>
      <c r="B32" s="32" t="e">
        <f>'2ndQtrAnalysis'!I16</f>
        <v>#DIV/0!</v>
      </c>
      <c r="C32" s="32" t="e">
        <f>'2ndQtrAnalysis'!I17</f>
        <v>#DIV/0!</v>
      </c>
      <c r="D32" s="32" t="e">
        <f>'2ndQtrAnalysis'!I18</f>
        <v>#DIV/0!</v>
      </c>
      <c r="E32" s="32" t="e">
        <f>'2ndQtrAnalysis'!I19</f>
        <v>#DIV/0!</v>
      </c>
      <c r="F32" s="32" t="e">
        <f>'2ndQtrAnalysis'!I20</f>
        <v>#DIV/0!</v>
      </c>
      <c r="G32" s="32" t="e">
        <f>'2ndQtrAnalysis'!I21</f>
        <v>#DIV/0!</v>
      </c>
      <c r="H32" s="32" t="e">
        <f>'2ndQtrAnalysis'!I22</f>
        <v>#DIV/0!</v>
      </c>
      <c r="I32" s="32" t="e">
        <f>'2ndQtrAnalysis'!I23</f>
        <v>#DIV/0!</v>
      </c>
      <c r="J32" s="32" t="e">
        <f>'2ndQtrAnalysis'!I24</f>
        <v>#DIV/0!</v>
      </c>
      <c r="K32" s="32" t="e">
        <f>'2ndQtrAnalysis'!I25</f>
        <v>#DIV/0!</v>
      </c>
      <c r="L32" s="32" t="e">
        <f>'2ndQtrAnalysis'!I26</f>
        <v>#DIV/0!</v>
      </c>
      <c r="M32" s="32" t="e">
        <f>'2ndQtrAnalysis'!#REF!</f>
        <v>#REF!</v>
      </c>
      <c r="N32" s="32" t="e">
        <f>'2ndQtrAnalysis'!#REF!</f>
        <v>#REF!</v>
      </c>
      <c r="O32" s="32" t="e">
        <f>'2ndQtrAnalysis'!#REF!</f>
        <v>#REF!</v>
      </c>
      <c r="P32" s="32" t="e">
        <f>'2ndQtrAnalysis'!#REF!</f>
        <v>#REF!</v>
      </c>
    </row>
    <row r="33" spans="1:16" x14ac:dyDescent="0.25">
      <c r="A33" s="47" t="s">
        <v>78</v>
      </c>
      <c r="B33" s="32" t="e">
        <f>'3rdQtrAnalysis'!I16</f>
        <v>#DIV/0!</v>
      </c>
      <c r="C33" s="32" t="e">
        <f>'3rdQtrAnalysis'!I17</f>
        <v>#DIV/0!</v>
      </c>
      <c r="D33" s="32" t="e">
        <f>'3rdQtrAnalysis'!I18</f>
        <v>#DIV/0!</v>
      </c>
      <c r="E33" s="32" t="e">
        <f>'3rdQtrAnalysis'!I19</f>
        <v>#DIV/0!</v>
      </c>
      <c r="F33" s="32" t="e">
        <f>'3rdQtrAnalysis'!I20</f>
        <v>#DIV/0!</v>
      </c>
      <c r="G33" s="32" t="e">
        <f>'3rdQtrAnalysis'!I21</f>
        <v>#DIV/0!</v>
      </c>
      <c r="H33" s="32" t="e">
        <f>'3rdQtrAnalysis'!I22</f>
        <v>#DIV/0!</v>
      </c>
      <c r="I33" s="32" t="e">
        <f>'3rdQtrAnalysis'!I23</f>
        <v>#DIV/0!</v>
      </c>
      <c r="J33" s="32" t="e">
        <f>'3rdQtrAnalysis'!I24</f>
        <v>#DIV/0!</v>
      </c>
      <c r="K33" s="32" t="e">
        <f>'3rdQtrAnalysis'!I25</f>
        <v>#DIV/0!</v>
      </c>
      <c r="L33" s="32" t="e">
        <f>'3rdQtrAnalysis'!I26</f>
        <v>#DIV/0!</v>
      </c>
      <c r="M33" s="32" t="e">
        <f>'3rdQtrAnalysis'!#REF!</f>
        <v>#REF!</v>
      </c>
      <c r="N33" s="32" t="e">
        <f>'3rdQtrAnalysis'!#REF!</f>
        <v>#REF!</v>
      </c>
      <c r="O33" s="32" t="e">
        <f>'3rdQtrAnalysis'!#REF!</f>
        <v>#REF!</v>
      </c>
      <c r="P33" s="32" t="e">
        <f>'3rdQtrAnalysis'!#REF!</f>
        <v>#REF!</v>
      </c>
    </row>
    <row r="34" spans="1:16" x14ac:dyDescent="0.25">
      <c r="A34" s="47" t="s">
        <v>79</v>
      </c>
      <c r="B34" s="32" t="e">
        <f>'4thQtrAnalysis'!I16</f>
        <v>#DIV/0!</v>
      </c>
      <c r="C34" s="32" t="e">
        <f>'4thQtrAnalysis'!I17</f>
        <v>#DIV/0!</v>
      </c>
      <c r="D34" s="32" t="e">
        <f>'4thQtrAnalysis'!I18</f>
        <v>#DIV/0!</v>
      </c>
      <c r="E34" s="32" t="e">
        <f>'4thQtrAnalysis'!I19</f>
        <v>#DIV/0!</v>
      </c>
      <c r="F34" s="32" t="e">
        <f>'4thQtrAnalysis'!I20</f>
        <v>#DIV/0!</v>
      </c>
      <c r="G34" s="32" t="e">
        <f>'4thQtrAnalysis'!I21</f>
        <v>#DIV/0!</v>
      </c>
      <c r="H34" s="32" t="e">
        <f>'4thQtrAnalysis'!I22</f>
        <v>#DIV/0!</v>
      </c>
      <c r="I34" s="32" t="e">
        <f>'4thQtrAnalysis'!I23</f>
        <v>#DIV/0!</v>
      </c>
      <c r="J34" s="32" t="e">
        <f>'4thQtrAnalysis'!I24</f>
        <v>#DIV/0!</v>
      </c>
      <c r="K34" s="32" t="e">
        <f>'4thQtrAnalysis'!I25</f>
        <v>#DIV/0!</v>
      </c>
      <c r="L34" s="32" t="e">
        <f>'4thQtrAnalysis'!I26</f>
        <v>#DIV/0!</v>
      </c>
      <c r="M34" s="32" t="e">
        <f>'4thQtrAnalysis'!#REF!</f>
        <v>#REF!</v>
      </c>
      <c r="N34" s="32" t="e">
        <f>'4thQtrAnalysis'!#REF!</f>
        <v>#REF!</v>
      </c>
      <c r="O34" s="32" t="e">
        <f>'4thQtrAnalysis'!#REF!</f>
        <v>#REF!</v>
      </c>
      <c r="P34" s="32" t="e">
        <f>'4thQtrAnalysis'!#REF!</f>
        <v>#REF!</v>
      </c>
    </row>
  </sheetData>
  <mergeCells count="7">
    <mergeCell ref="A22:AB22"/>
    <mergeCell ref="A29:O29"/>
    <mergeCell ref="B1:D1"/>
    <mergeCell ref="F1:J1"/>
    <mergeCell ref="L1:Q1"/>
    <mergeCell ref="A8:Q8"/>
    <mergeCell ref="A15:F1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"/>
  <sheetViews>
    <sheetView topLeftCell="A61" workbookViewId="0">
      <selection activeCell="F101" sqref="F101"/>
    </sheetView>
  </sheetViews>
  <sheetFormatPr defaultRowHeight="13.2" x14ac:dyDescent="0.25"/>
  <sheetData>
    <row r="1" spans="1:1" x14ac:dyDescent="0.25">
      <c r="A1" t="s">
        <v>58</v>
      </c>
    </row>
  </sheetData>
  <sheetProtection algorithmName="SHA-512" hashValue="sz6BQFGoiZx13uoFp0m4al2yYS9B48LK6vc18WsyJhttVKD0ExFAJgNIqeC46NkzNMjagesVHh2nZRvJEt60GQ==" saltValue="LFbbxhpjnwLTg5sNJXBgNQ==" spinCount="100000" sheet="1" objects="1" scenarios="1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O30" sqref="O30"/>
    </sheetView>
  </sheetViews>
  <sheetFormatPr defaultRowHeight="13.2" x14ac:dyDescent="0.25"/>
  <sheetData/>
  <sheetProtection algorithmName="SHA-512" hashValue="JqDCdJIlaaJlFTu223tF6WuXBDpLHW/LItsrEM0baOl+UlVeOcK3nHpB1ooiRnMiLBqE7RPE03W+aOYpUn0NWw==" saltValue="Das4ptxXPp6fpdTk6jNwQg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F35" sqref="F35"/>
    </sheetView>
  </sheetViews>
  <sheetFormatPr defaultRowHeight="13.2" x14ac:dyDescent="0.25"/>
  <sheetData/>
  <sheetProtection algorithmName="SHA-512" hashValue="Td3DaYa4pkNnrmTl390O3cc0GIKLc7U9YumrpZ7+QgcoqaR7PFoWBB6rKODX5+MFGIrcYnObE8o/pajdEFxLkw==" saltValue="upgDNhK9nlAi5+UJjOGIuw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T21" sqref="T21"/>
    </sheetView>
  </sheetViews>
  <sheetFormatPr defaultRowHeight="13.2" x14ac:dyDescent="0.25"/>
  <sheetData/>
  <sheetProtection algorithmName="SHA-512" hashValue="JZKTzzoZjgsK3mlvqD0o1NN4gBMObTJ54U/Oqc8XMrFLywnifbj30L4UaNSeWT/JNNYjJWyry1H1whYo45urQg==" saltValue="4ACl8Y25fQkLPe5I4B9vt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G49" sqref="G49"/>
    </sheetView>
  </sheetViews>
  <sheetFormatPr defaultRowHeight="13.2" x14ac:dyDescent="0.25"/>
  <sheetData/>
  <sheetProtection algorithmName="SHA-512" hashValue="hplf1R2kGB6ezwqr4b+8mcwJVqPB0mUVfmREtimP+dFFtZAhDBqgmhR51rFdm5jVuPWfuff/lvn2sktoxyI9LA==" saltValue="YjoHJTkBHIW16HMJ/DJxSQ==" spinCount="100000" sheet="1" objects="1" scenarios="1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V998"/>
  <sheetViews>
    <sheetView workbookViewId="0">
      <pane ySplit="6" topLeftCell="A7" activePane="bottomLeft" state="frozen"/>
      <selection pane="bottomLeft" activeCell="L41" sqref="L41:L44"/>
    </sheetView>
  </sheetViews>
  <sheetFormatPr defaultColWidth="8.88671875" defaultRowHeight="13.2" x14ac:dyDescent="0.25"/>
  <cols>
    <col min="1" max="1" width="13.5546875" style="10" customWidth="1"/>
    <col min="2" max="4" width="22.109375" style="10" customWidth="1"/>
    <col min="5" max="5" width="12.33203125" style="10" customWidth="1"/>
    <col min="6" max="6" width="16.109375" style="10" customWidth="1"/>
    <col min="7" max="7" width="17.109375" style="10" customWidth="1"/>
    <col min="8" max="8" width="21.33203125" style="10" customWidth="1"/>
    <col min="9" max="9" width="15.5546875" style="10" customWidth="1"/>
    <col min="10" max="10" width="31.44140625" style="10" customWidth="1"/>
    <col min="11" max="11" width="23.6640625" style="10" customWidth="1"/>
    <col min="12" max="12" width="24.44140625" style="10" customWidth="1"/>
    <col min="13" max="13" width="53.44140625" style="10" customWidth="1"/>
    <col min="14" max="14" width="51.77734375" style="10" customWidth="1"/>
    <col min="15" max="16" width="17.33203125" style="10" customWidth="1"/>
    <col min="17" max="17" width="28.5546875" style="10" customWidth="1"/>
    <col min="18" max="18" width="51.77734375" style="10" customWidth="1"/>
    <col min="19" max="19" width="49" style="10" customWidth="1"/>
    <col min="20" max="20" width="29" style="10" customWidth="1"/>
    <col min="21" max="21" width="49" style="10" customWidth="1"/>
    <col min="22" max="22" width="56.6640625" style="10" customWidth="1"/>
    <col min="23" max="16384" width="8.88671875" style="12"/>
  </cols>
  <sheetData>
    <row r="1" spans="1:22" s="9" customFormat="1" ht="42" customHeight="1" x14ac:dyDescent="0.25">
      <c r="A1" s="79" t="s">
        <v>176</v>
      </c>
      <c r="B1" s="79"/>
      <c r="C1" s="79"/>
      <c r="D1" s="80" t="s">
        <v>162</v>
      </c>
      <c r="E1" s="80"/>
      <c r="F1" s="80"/>
      <c r="G1" s="80"/>
      <c r="H1" s="80"/>
      <c r="I1" s="80"/>
      <c r="J1" s="74" t="s">
        <v>93</v>
      </c>
      <c r="K1" s="28"/>
      <c r="L1" s="28"/>
      <c r="M1" s="28"/>
      <c r="N1" s="28"/>
      <c r="O1" s="28"/>
      <c r="P1" s="28"/>
      <c r="Q1" s="76"/>
      <c r="R1" s="76"/>
      <c r="S1" s="76"/>
      <c r="T1" s="76"/>
      <c r="U1" s="76"/>
      <c r="V1" s="76"/>
    </row>
    <row r="2" spans="1:22" ht="39.6" x14ac:dyDescent="0.25">
      <c r="A2" s="75" t="s">
        <v>58</v>
      </c>
      <c r="B2" s="66" t="s">
        <v>58</v>
      </c>
      <c r="C2" s="66"/>
      <c r="F2" s="66" t="s">
        <v>70</v>
      </c>
      <c r="G2" s="72"/>
      <c r="H2" s="66"/>
      <c r="I2" s="18" t="s">
        <v>58</v>
      </c>
      <c r="J2" s="18" t="s">
        <v>58</v>
      </c>
      <c r="K2" s="66"/>
      <c r="L2" s="66"/>
      <c r="M2" s="66"/>
      <c r="N2" s="66"/>
      <c r="O2" s="66"/>
      <c r="P2" s="66"/>
    </row>
    <row r="3" spans="1:22" ht="32.25" customHeight="1" x14ac:dyDescent="0.3">
      <c r="A3" s="30" t="s">
        <v>94</v>
      </c>
      <c r="B3" s="11" t="s">
        <v>58</v>
      </c>
      <c r="C3" s="66"/>
      <c r="D3" s="66"/>
      <c r="E3" s="66"/>
      <c r="F3" s="18" t="s">
        <v>58</v>
      </c>
      <c r="G3" s="66"/>
      <c r="H3" s="66"/>
      <c r="I3" s="66"/>
      <c r="J3" s="66"/>
      <c r="K3" s="66"/>
      <c r="L3" s="66"/>
      <c r="M3" s="66"/>
      <c r="N3" s="66"/>
      <c r="O3" s="66"/>
      <c r="P3" s="66"/>
    </row>
    <row r="4" spans="1:22" ht="31.5" customHeight="1" x14ac:dyDescent="0.3">
      <c r="A4" s="71" t="s">
        <v>112</v>
      </c>
      <c r="B4" s="11" t="s">
        <v>161</v>
      </c>
      <c r="C4" s="11"/>
      <c r="D4" s="11"/>
      <c r="E4" s="66"/>
      <c r="F4" s="66" t="s">
        <v>142</v>
      </c>
      <c r="G4" s="81" t="s">
        <v>175</v>
      </c>
      <c r="H4" s="81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</row>
    <row r="5" spans="1:22" ht="24.9" customHeight="1" thickBot="1" x14ac:dyDescent="0.35">
      <c r="A5" s="30" t="s">
        <v>77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22" s="70" customFormat="1" ht="88.5" customHeight="1" thickTop="1" thickBot="1" x14ac:dyDescent="0.3">
      <c r="A6" s="67" t="s">
        <v>117</v>
      </c>
      <c r="B6" s="67" t="s">
        <v>114</v>
      </c>
      <c r="C6" s="67" t="s">
        <v>160</v>
      </c>
      <c r="D6" s="67" t="s">
        <v>100</v>
      </c>
      <c r="E6" s="67" t="s">
        <v>74</v>
      </c>
      <c r="F6" s="67" t="s">
        <v>120</v>
      </c>
      <c r="G6" s="67" t="s">
        <v>118</v>
      </c>
      <c r="H6" s="67" t="s">
        <v>119</v>
      </c>
      <c r="I6" s="67" t="s">
        <v>56</v>
      </c>
      <c r="J6" s="67" t="s">
        <v>76</v>
      </c>
      <c r="K6" s="67" t="s">
        <v>172</v>
      </c>
      <c r="L6" s="67" t="s">
        <v>173</v>
      </c>
      <c r="M6" s="67" t="s">
        <v>115</v>
      </c>
      <c r="N6" s="67" t="s">
        <v>159</v>
      </c>
      <c r="O6" s="67" t="s">
        <v>116</v>
      </c>
      <c r="P6" s="67" t="s">
        <v>174</v>
      </c>
      <c r="Q6" s="67" t="s">
        <v>101</v>
      </c>
      <c r="R6" s="67" t="s">
        <v>98</v>
      </c>
      <c r="S6" s="67" t="s">
        <v>31</v>
      </c>
      <c r="T6" s="67" t="s">
        <v>113</v>
      </c>
      <c r="U6" s="67" t="s">
        <v>46</v>
      </c>
      <c r="V6" s="68" t="s">
        <v>35</v>
      </c>
    </row>
    <row r="7" spans="1:22" ht="13.8" thickTop="1" x14ac:dyDescent="0.25">
      <c r="A7" s="13"/>
      <c r="B7" s="11"/>
      <c r="C7" s="11"/>
      <c r="D7" s="11"/>
      <c r="G7" s="14"/>
      <c r="H7" s="14"/>
      <c r="M7" s="11"/>
      <c r="N7" s="11"/>
      <c r="O7" s="14"/>
      <c r="P7" s="14"/>
      <c r="S7" s="11"/>
      <c r="T7" s="11"/>
      <c r="U7" s="11"/>
      <c r="V7" s="11"/>
    </row>
    <row r="8" spans="1:22" x14ac:dyDescent="0.25">
      <c r="A8" s="13"/>
      <c r="B8" s="11"/>
      <c r="C8" s="11"/>
      <c r="D8" s="11"/>
      <c r="G8" s="14"/>
      <c r="H8" s="14"/>
      <c r="O8" s="14"/>
      <c r="P8" s="14"/>
    </row>
    <row r="9" spans="1:22" x14ac:dyDescent="0.25">
      <c r="A9" s="13"/>
      <c r="B9" s="11"/>
      <c r="C9" s="11"/>
      <c r="D9" s="11"/>
      <c r="G9" s="14"/>
      <c r="H9" s="14"/>
      <c r="O9" s="14"/>
      <c r="P9" s="14"/>
    </row>
    <row r="10" spans="1:22" x14ac:dyDescent="0.25">
      <c r="A10" s="13"/>
      <c r="B10" s="11"/>
      <c r="C10" s="11"/>
      <c r="D10" s="11"/>
      <c r="G10" s="14"/>
      <c r="H10" s="14"/>
      <c r="O10" s="14"/>
      <c r="P10" s="14"/>
    </row>
    <row r="11" spans="1:22" x14ac:dyDescent="0.25">
      <c r="A11" s="13"/>
      <c r="B11" s="11"/>
      <c r="C11" s="11"/>
      <c r="D11" s="11"/>
      <c r="G11" s="14"/>
      <c r="H11" s="14"/>
      <c r="O11" s="14"/>
      <c r="P11" s="14"/>
    </row>
    <row r="12" spans="1:22" x14ac:dyDescent="0.25">
      <c r="A12" s="13"/>
      <c r="B12" s="11"/>
      <c r="C12" s="11"/>
      <c r="D12" s="11"/>
      <c r="G12" s="14"/>
      <c r="H12" s="14"/>
      <c r="O12" s="14"/>
      <c r="P12" s="14"/>
    </row>
    <row r="13" spans="1:22" x14ac:dyDescent="0.25">
      <c r="A13" s="13"/>
      <c r="B13" s="11"/>
      <c r="C13" s="11"/>
      <c r="D13" s="11"/>
      <c r="G13" s="14"/>
      <c r="H13" s="14"/>
      <c r="O13" s="14"/>
      <c r="P13" s="14"/>
    </row>
    <row r="14" spans="1:22" x14ac:dyDescent="0.25">
      <c r="A14" s="13"/>
      <c r="B14" s="11"/>
      <c r="C14" s="11"/>
      <c r="D14" s="11"/>
      <c r="G14" s="14"/>
      <c r="H14" s="14"/>
      <c r="O14" s="14"/>
      <c r="P14" s="14"/>
    </row>
    <row r="15" spans="1:22" x14ac:dyDescent="0.25">
      <c r="A15" s="13"/>
      <c r="B15" s="11"/>
      <c r="C15" s="11"/>
      <c r="D15" s="11"/>
      <c r="G15" s="14"/>
      <c r="H15" s="14"/>
      <c r="O15" s="14"/>
      <c r="P15" s="14"/>
    </row>
    <row r="16" spans="1:22" x14ac:dyDescent="0.25">
      <c r="A16" s="13"/>
      <c r="B16" s="11"/>
      <c r="C16" s="11"/>
      <c r="D16" s="11"/>
      <c r="G16" s="14"/>
      <c r="H16" s="14"/>
      <c r="O16" s="14"/>
      <c r="P16" s="14"/>
    </row>
    <row r="17" spans="1:16" x14ac:dyDescent="0.25">
      <c r="A17" s="13"/>
      <c r="B17" s="11"/>
      <c r="C17" s="11"/>
      <c r="D17" s="11"/>
      <c r="G17" s="14"/>
      <c r="H17" s="14"/>
      <c r="O17" s="14"/>
      <c r="P17" s="14"/>
    </row>
    <row r="18" spans="1:16" x14ac:dyDescent="0.25">
      <c r="A18" s="13"/>
      <c r="B18" s="11"/>
      <c r="C18" s="11"/>
      <c r="D18" s="11"/>
      <c r="G18" s="14"/>
      <c r="H18" s="14"/>
      <c r="O18" s="14"/>
      <c r="P18" s="14"/>
    </row>
    <row r="19" spans="1:16" x14ac:dyDescent="0.25">
      <c r="A19" s="13"/>
      <c r="B19" s="11"/>
      <c r="C19" s="11"/>
      <c r="D19" s="11"/>
      <c r="G19" s="14"/>
      <c r="H19" s="14"/>
      <c r="O19" s="14"/>
      <c r="P19" s="14"/>
    </row>
    <row r="20" spans="1:16" x14ac:dyDescent="0.25">
      <c r="A20" s="13"/>
      <c r="B20" s="11"/>
      <c r="C20" s="11"/>
      <c r="D20" s="11"/>
      <c r="G20" s="14"/>
      <c r="H20" s="14"/>
      <c r="O20" s="14"/>
      <c r="P20" s="14"/>
    </row>
    <row r="21" spans="1:16" x14ac:dyDescent="0.25">
      <c r="A21" s="13"/>
      <c r="B21" s="11"/>
      <c r="C21" s="11"/>
      <c r="D21" s="11"/>
      <c r="G21" s="14"/>
      <c r="H21" s="14"/>
      <c r="O21" s="14"/>
      <c r="P21" s="14"/>
    </row>
    <row r="22" spans="1:16" x14ac:dyDescent="0.25">
      <c r="A22" s="13"/>
      <c r="B22" s="11"/>
      <c r="C22" s="11"/>
      <c r="D22" s="11"/>
      <c r="G22" s="14"/>
      <c r="H22" s="14"/>
      <c r="O22" s="14"/>
      <c r="P22" s="14"/>
    </row>
    <row r="23" spans="1:16" x14ac:dyDescent="0.25">
      <c r="A23" s="13"/>
      <c r="B23" s="11"/>
      <c r="C23" s="11"/>
      <c r="D23" s="11"/>
      <c r="G23" s="14"/>
      <c r="H23" s="14"/>
      <c r="O23" s="14"/>
      <c r="P23" s="14"/>
    </row>
    <row r="24" spans="1:16" x14ac:dyDescent="0.25">
      <c r="A24" s="13"/>
      <c r="B24" s="11"/>
      <c r="C24" s="11"/>
      <c r="D24" s="11"/>
      <c r="E24" s="11"/>
      <c r="G24" s="14"/>
      <c r="H24" s="14"/>
      <c r="I24" s="11"/>
      <c r="J24" s="11"/>
      <c r="K24" s="11"/>
      <c r="L24" s="11"/>
      <c r="O24" s="14"/>
      <c r="P24" s="14"/>
    </row>
    <row r="25" spans="1:16" x14ac:dyDescent="0.25">
      <c r="A25" s="13"/>
      <c r="B25" s="11"/>
      <c r="C25" s="11"/>
      <c r="D25" s="11"/>
      <c r="G25" s="14"/>
      <c r="H25" s="14"/>
      <c r="O25" s="14"/>
      <c r="P25" s="14"/>
    </row>
    <row r="26" spans="1:16" x14ac:dyDescent="0.25">
      <c r="A26" s="13"/>
      <c r="B26" s="11"/>
      <c r="C26" s="11"/>
      <c r="D26" s="11"/>
      <c r="G26" s="14"/>
      <c r="H26" s="14"/>
      <c r="O26" s="14"/>
      <c r="P26" s="14"/>
    </row>
    <row r="27" spans="1:16" x14ac:dyDescent="0.25">
      <c r="A27" s="13"/>
      <c r="B27" s="11"/>
      <c r="C27" s="11"/>
      <c r="D27" s="11"/>
      <c r="G27" s="14"/>
      <c r="H27" s="14"/>
      <c r="O27" s="14"/>
      <c r="P27" s="14"/>
    </row>
    <row r="28" spans="1:16" x14ac:dyDescent="0.25">
      <c r="A28" s="13"/>
      <c r="B28" s="11"/>
      <c r="C28" s="11"/>
      <c r="D28" s="11"/>
      <c r="G28" s="14"/>
      <c r="H28" s="14"/>
      <c r="O28" s="14"/>
      <c r="P28" s="14"/>
    </row>
    <row r="29" spans="1:16" x14ac:dyDescent="0.25">
      <c r="A29" s="13"/>
      <c r="B29" s="11"/>
      <c r="C29" s="11"/>
      <c r="D29" s="11"/>
      <c r="G29" s="14"/>
      <c r="H29" s="14"/>
      <c r="O29" s="14"/>
      <c r="P29" s="14"/>
    </row>
    <row r="30" spans="1:16" x14ac:dyDescent="0.25">
      <c r="A30" s="13"/>
      <c r="B30" s="11"/>
      <c r="C30" s="11"/>
      <c r="D30" s="11"/>
      <c r="G30" s="14"/>
      <c r="H30" s="14"/>
      <c r="O30" s="14"/>
      <c r="P30" s="14"/>
    </row>
    <row r="31" spans="1:16" x14ac:dyDescent="0.25">
      <c r="A31" s="13"/>
      <c r="B31" s="11"/>
      <c r="C31" s="11"/>
      <c r="D31" s="11"/>
      <c r="G31" s="14"/>
      <c r="H31" s="14"/>
      <c r="O31" s="14"/>
      <c r="P31" s="14"/>
    </row>
    <row r="32" spans="1:16" ht="12.75" customHeight="1" x14ac:dyDescent="0.25">
      <c r="A32" s="13"/>
      <c r="B32" s="11"/>
      <c r="C32" s="11"/>
      <c r="D32" s="11"/>
      <c r="G32" s="14"/>
      <c r="H32" s="14"/>
      <c r="O32" s="14"/>
      <c r="P32" s="14"/>
    </row>
    <row r="33" spans="1:16" x14ac:dyDescent="0.25">
      <c r="A33" s="13"/>
      <c r="B33" s="11"/>
      <c r="C33" s="11"/>
      <c r="D33" s="11"/>
      <c r="G33" s="14"/>
      <c r="H33" s="14"/>
      <c r="O33" s="14"/>
      <c r="P33" s="14"/>
    </row>
    <row r="34" spans="1:16" x14ac:dyDescent="0.25">
      <c r="A34" s="13"/>
      <c r="B34" s="11"/>
      <c r="C34" s="11"/>
      <c r="D34" s="11"/>
      <c r="G34" s="14"/>
      <c r="H34" s="14"/>
      <c r="O34" s="14"/>
      <c r="P34" s="14"/>
    </row>
    <row r="35" spans="1:16" x14ac:dyDescent="0.25">
      <c r="A35" s="13"/>
      <c r="B35" s="11"/>
      <c r="C35" s="11"/>
      <c r="D35" s="11"/>
      <c r="G35" s="14"/>
      <c r="H35" s="14"/>
      <c r="O35" s="14"/>
      <c r="P35" s="14"/>
    </row>
    <row r="36" spans="1:16" x14ac:dyDescent="0.25">
      <c r="A36" s="13"/>
      <c r="B36" s="11"/>
      <c r="C36" s="11"/>
      <c r="D36" s="11"/>
      <c r="G36" s="14"/>
      <c r="H36" s="14"/>
      <c r="O36" s="14"/>
      <c r="P36" s="14"/>
    </row>
    <row r="37" spans="1:16" x14ac:dyDescent="0.25">
      <c r="A37" s="13"/>
      <c r="B37" s="11"/>
      <c r="C37" s="11"/>
      <c r="D37" s="11"/>
      <c r="G37" s="14"/>
      <c r="H37" s="14"/>
      <c r="O37" s="14"/>
      <c r="P37" s="14"/>
    </row>
    <row r="38" spans="1:16" ht="12.75" customHeight="1" x14ac:dyDescent="0.25">
      <c r="A38" s="13"/>
      <c r="B38" s="11"/>
      <c r="C38" s="11"/>
      <c r="D38" s="11"/>
      <c r="G38" s="14"/>
      <c r="H38" s="14"/>
      <c r="O38" s="14"/>
      <c r="P38" s="14"/>
    </row>
    <row r="39" spans="1:16" x14ac:dyDescent="0.25">
      <c r="A39" s="13"/>
      <c r="B39" s="11"/>
      <c r="C39" s="11"/>
      <c r="D39" s="11"/>
      <c r="G39" s="14"/>
      <c r="H39" s="14"/>
      <c r="O39" s="14"/>
      <c r="P39" s="14"/>
    </row>
    <row r="40" spans="1:16" x14ac:dyDescent="0.25">
      <c r="A40" s="13"/>
      <c r="B40" s="11"/>
      <c r="C40" s="11"/>
      <c r="D40" s="11"/>
      <c r="G40" s="14"/>
      <c r="H40" s="14"/>
      <c r="O40" s="14"/>
      <c r="P40" s="14"/>
    </row>
    <row r="41" spans="1:16" x14ac:dyDescent="0.25">
      <c r="A41" s="13"/>
      <c r="B41" s="11"/>
      <c r="C41" s="11"/>
      <c r="D41" s="11"/>
      <c r="G41" s="14"/>
      <c r="H41" s="14"/>
      <c r="O41" s="14"/>
      <c r="P41" s="14"/>
    </row>
    <row r="42" spans="1:16" x14ac:dyDescent="0.25">
      <c r="A42" s="13"/>
      <c r="B42" s="11"/>
      <c r="C42" s="11"/>
      <c r="D42" s="11"/>
      <c r="G42" s="14"/>
      <c r="H42" s="14"/>
      <c r="O42" s="14"/>
      <c r="P42" s="14"/>
    </row>
    <row r="43" spans="1:16" x14ac:dyDescent="0.25">
      <c r="A43" s="15"/>
      <c r="G43" s="14"/>
      <c r="H43" s="14"/>
      <c r="O43" s="14"/>
      <c r="P43" s="14"/>
    </row>
    <row r="44" spans="1:16" x14ac:dyDescent="0.25">
      <c r="A44" s="15"/>
      <c r="G44" s="14"/>
      <c r="H44" s="14"/>
      <c r="O44" s="14"/>
      <c r="P44" s="14"/>
    </row>
    <row r="45" spans="1:16" x14ac:dyDescent="0.25">
      <c r="A45" s="15"/>
      <c r="G45" s="14"/>
      <c r="H45" s="14"/>
      <c r="O45" s="14"/>
      <c r="P45" s="14"/>
    </row>
    <row r="46" spans="1:16" x14ac:dyDescent="0.25">
      <c r="A46" s="15"/>
      <c r="G46" s="14"/>
      <c r="H46" s="14"/>
      <c r="O46" s="14"/>
      <c r="P46" s="14"/>
    </row>
    <row r="47" spans="1:16" x14ac:dyDescent="0.25">
      <c r="A47" s="15"/>
      <c r="G47" s="14"/>
      <c r="H47" s="14"/>
      <c r="O47" s="14"/>
      <c r="P47" s="14"/>
    </row>
    <row r="48" spans="1:16" x14ac:dyDescent="0.25">
      <c r="A48" s="15"/>
      <c r="G48" s="14"/>
      <c r="H48" s="14"/>
      <c r="O48" s="14"/>
      <c r="P48" s="14"/>
    </row>
    <row r="49" spans="1:16" x14ac:dyDescent="0.25">
      <c r="A49" s="15"/>
      <c r="G49" s="14"/>
      <c r="H49" s="14"/>
      <c r="O49" s="14"/>
      <c r="P49" s="14"/>
    </row>
    <row r="50" spans="1:16" x14ac:dyDescent="0.25">
      <c r="A50" s="15"/>
      <c r="G50" s="14"/>
      <c r="H50" s="14"/>
      <c r="O50" s="14"/>
      <c r="P50" s="14"/>
    </row>
    <row r="51" spans="1:16" x14ac:dyDescent="0.25">
      <c r="A51" s="15"/>
      <c r="G51" s="14"/>
      <c r="H51" s="14"/>
      <c r="O51" s="14"/>
      <c r="P51" s="14"/>
    </row>
    <row r="52" spans="1:16" x14ac:dyDescent="0.25">
      <c r="A52" s="16"/>
      <c r="G52" s="14"/>
      <c r="H52" s="14"/>
      <c r="O52" s="14"/>
      <c r="P52" s="14"/>
    </row>
    <row r="53" spans="1:16" x14ac:dyDescent="0.25">
      <c r="A53" s="16"/>
      <c r="G53" s="14"/>
      <c r="H53" s="14"/>
      <c r="O53" s="14"/>
      <c r="P53" s="14"/>
    </row>
    <row r="54" spans="1:16" x14ac:dyDescent="0.25">
      <c r="A54" s="16"/>
      <c r="G54" s="14"/>
      <c r="H54" s="14"/>
      <c r="O54" s="14"/>
      <c r="P54" s="14"/>
    </row>
    <row r="55" spans="1:16" x14ac:dyDescent="0.25">
      <c r="A55" s="16"/>
      <c r="G55" s="14"/>
      <c r="H55" s="14"/>
      <c r="O55" s="14"/>
      <c r="P55" s="14"/>
    </row>
    <row r="56" spans="1:16" x14ac:dyDescent="0.25">
      <c r="A56" s="16"/>
      <c r="G56" s="14"/>
      <c r="H56" s="14"/>
      <c r="O56" s="14"/>
      <c r="P56" s="14"/>
    </row>
    <row r="57" spans="1:16" x14ac:dyDescent="0.25">
      <c r="A57" s="16"/>
      <c r="G57" s="14"/>
      <c r="H57" s="14"/>
      <c r="O57" s="14"/>
      <c r="P57" s="14"/>
    </row>
    <row r="58" spans="1:16" x14ac:dyDescent="0.25">
      <c r="A58" s="16"/>
      <c r="G58" s="14"/>
      <c r="H58" s="14"/>
      <c r="O58" s="14"/>
      <c r="P58" s="14"/>
    </row>
    <row r="59" spans="1:16" x14ac:dyDescent="0.25">
      <c r="A59" s="16"/>
      <c r="G59" s="14"/>
      <c r="H59" s="14"/>
      <c r="O59" s="14"/>
      <c r="P59" s="14"/>
    </row>
    <row r="60" spans="1:16" x14ac:dyDescent="0.25">
      <c r="A60" s="16"/>
      <c r="G60" s="14"/>
      <c r="H60" s="14"/>
      <c r="O60" s="14"/>
      <c r="P60" s="14"/>
    </row>
    <row r="61" spans="1:16" x14ac:dyDescent="0.25">
      <c r="A61" s="16"/>
      <c r="G61" s="14"/>
      <c r="H61" s="14"/>
      <c r="O61" s="14"/>
      <c r="P61" s="14"/>
    </row>
    <row r="62" spans="1:16" x14ac:dyDescent="0.25">
      <c r="A62" s="16"/>
      <c r="G62" s="14"/>
      <c r="H62" s="14"/>
      <c r="O62" s="14"/>
      <c r="P62" s="14"/>
    </row>
    <row r="63" spans="1:16" x14ac:dyDescent="0.25">
      <c r="A63" s="16"/>
      <c r="G63" s="14"/>
      <c r="H63" s="14"/>
      <c r="O63" s="14"/>
      <c r="P63" s="14"/>
    </row>
    <row r="64" spans="1:16" x14ac:dyDescent="0.25">
      <c r="A64" s="16"/>
      <c r="G64" s="14"/>
      <c r="H64" s="14"/>
      <c r="O64" s="14"/>
      <c r="P64" s="14"/>
    </row>
    <row r="65" spans="1:16" x14ac:dyDescent="0.25">
      <c r="A65" s="16"/>
      <c r="G65" s="14"/>
      <c r="H65" s="14"/>
      <c r="O65" s="14"/>
      <c r="P65" s="14"/>
    </row>
    <row r="66" spans="1:16" x14ac:dyDescent="0.25">
      <c r="A66" s="16"/>
      <c r="G66" s="14"/>
      <c r="H66" s="14"/>
      <c r="O66" s="14"/>
      <c r="P66" s="14"/>
    </row>
    <row r="67" spans="1:16" x14ac:dyDescent="0.25">
      <c r="A67" s="16"/>
      <c r="G67" s="14"/>
      <c r="H67" s="14"/>
      <c r="O67" s="14"/>
      <c r="P67" s="14"/>
    </row>
    <row r="68" spans="1:16" x14ac:dyDescent="0.25">
      <c r="A68" s="16"/>
      <c r="G68" s="14"/>
      <c r="H68" s="14"/>
      <c r="O68" s="14"/>
      <c r="P68" s="14"/>
    </row>
    <row r="69" spans="1:16" x14ac:dyDescent="0.25">
      <c r="A69" s="16"/>
      <c r="G69" s="14"/>
      <c r="H69" s="14"/>
      <c r="O69" s="14"/>
      <c r="P69" s="14"/>
    </row>
    <row r="70" spans="1:16" x14ac:dyDescent="0.25">
      <c r="A70" s="16"/>
      <c r="G70" s="14"/>
      <c r="H70" s="14"/>
      <c r="O70" s="14"/>
      <c r="P70" s="14"/>
    </row>
    <row r="71" spans="1:16" x14ac:dyDescent="0.25">
      <c r="A71" s="16"/>
      <c r="G71" s="14"/>
      <c r="H71" s="14"/>
      <c r="O71" s="14"/>
      <c r="P71" s="14"/>
    </row>
    <row r="72" spans="1:16" x14ac:dyDescent="0.25">
      <c r="A72" s="16"/>
      <c r="G72" s="14"/>
      <c r="H72" s="14"/>
      <c r="O72" s="14"/>
      <c r="P72" s="14"/>
    </row>
    <row r="73" spans="1:16" x14ac:dyDescent="0.25">
      <c r="A73" s="16"/>
      <c r="G73" s="14"/>
      <c r="H73" s="14"/>
      <c r="O73" s="14"/>
      <c r="P73" s="14"/>
    </row>
    <row r="74" spans="1:16" x14ac:dyDescent="0.25">
      <c r="A74" s="16"/>
      <c r="G74" s="14"/>
      <c r="H74" s="14"/>
      <c r="O74" s="14"/>
      <c r="P74" s="14"/>
    </row>
    <row r="75" spans="1:16" x14ac:dyDescent="0.25">
      <c r="A75" s="16"/>
      <c r="G75" s="14"/>
      <c r="H75" s="14"/>
      <c r="O75" s="14"/>
      <c r="P75" s="14"/>
    </row>
    <row r="76" spans="1:16" x14ac:dyDescent="0.25">
      <c r="A76" s="16"/>
      <c r="G76" s="14"/>
      <c r="H76" s="14"/>
      <c r="O76" s="14"/>
      <c r="P76" s="14"/>
    </row>
    <row r="77" spans="1:16" x14ac:dyDescent="0.25">
      <c r="A77" s="16"/>
      <c r="G77" s="14"/>
      <c r="H77" s="14"/>
      <c r="O77" s="14"/>
      <c r="P77" s="14"/>
    </row>
    <row r="78" spans="1:16" x14ac:dyDescent="0.25">
      <c r="A78" s="16"/>
      <c r="G78" s="14"/>
      <c r="H78" s="14"/>
      <c r="O78" s="14"/>
      <c r="P78" s="14"/>
    </row>
    <row r="79" spans="1:16" x14ac:dyDescent="0.25">
      <c r="A79" s="16"/>
      <c r="G79" s="14"/>
      <c r="H79" s="14"/>
      <c r="O79" s="14"/>
      <c r="P79" s="14"/>
    </row>
    <row r="80" spans="1:16" x14ac:dyDescent="0.25">
      <c r="A80" s="16"/>
      <c r="G80" s="14"/>
      <c r="H80" s="14"/>
      <c r="O80" s="14"/>
      <c r="P80" s="14"/>
    </row>
    <row r="81" spans="1:16" x14ac:dyDescent="0.25">
      <c r="A81" s="16"/>
      <c r="G81" s="14"/>
      <c r="H81" s="14"/>
      <c r="O81" s="14"/>
      <c r="P81" s="14"/>
    </row>
    <row r="82" spans="1:16" x14ac:dyDescent="0.25">
      <c r="A82" s="16"/>
      <c r="G82" s="14"/>
      <c r="H82" s="14"/>
      <c r="O82" s="14"/>
      <c r="P82" s="14"/>
    </row>
    <row r="83" spans="1:16" x14ac:dyDescent="0.25">
      <c r="A83" s="16"/>
      <c r="G83" s="14"/>
      <c r="H83" s="14"/>
      <c r="O83" s="14"/>
      <c r="P83" s="14"/>
    </row>
    <row r="84" spans="1:16" x14ac:dyDescent="0.25">
      <c r="A84" s="16"/>
      <c r="G84" s="14"/>
      <c r="H84" s="14"/>
      <c r="O84" s="14"/>
      <c r="P84" s="14"/>
    </row>
    <row r="85" spans="1:16" x14ac:dyDescent="0.25">
      <c r="A85" s="16"/>
      <c r="G85" s="14"/>
      <c r="H85" s="14"/>
      <c r="O85" s="14"/>
      <c r="P85" s="14"/>
    </row>
    <row r="86" spans="1:16" x14ac:dyDescent="0.25">
      <c r="A86" s="16"/>
      <c r="G86" s="14"/>
      <c r="H86" s="14"/>
      <c r="O86" s="14"/>
      <c r="P86" s="14"/>
    </row>
    <row r="87" spans="1:16" x14ac:dyDescent="0.25">
      <c r="A87" s="16"/>
      <c r="G87" s="14"/>
      <c r="H87" s="14"/>
      <c r="O87" s="14"/>
      <c r="P87" s="14"/>
    </row>
    <row r="88" spans="1:16" x14ac:dyDescent="0.25">
      <c r="A88" s="16"/>
      <c r="G88" s="14"/>
      <c r="H88" s="14"/>
      <c r="O88" s="14"/>
      <c r="P88" s="14"/>
    </row>
    <row r="89" spans="1:16" x14ac:dyDescent="0.25">
      <c r="A89" s="16"/>
      <c r="G89" s="14"/>
      <c r="H89" s="14"/>
      <c r="O89" s="14"/>
      <c r="P89" s="14"/>
    </row>
    <row r="90" spans="1:16" x14ac:dyDescent="0.25">
      <c r="A90" s="16"/>
      <c r="G90" s="14"/>
      <c r="H90" s="14"/>
      <c r="O90" s="14"/>
      <c r="P90" s="14"/>
    </row>
    <row r="91" spans="1:16" x14ac:dyDescent="0.25">
      <c r="A91" s="16"/>
      <c r="G91" s="14"/>
      <c r="H91" s="14"/>
      <c r="O91" s="14"/>
      <c r="P91" s="14"/>
    </row>
    <row r="92" spans="1:16" x14ac:dyDescent="0.25">
      <c r="A92" s="16"/>
      <c r="G92" s="14"/>
      <c r="H92" s="14"/>
      <c r="O92" s="14"/>
      <c r="P92" s="14"/>
    </row>
    <row r="93" spans="1:16" x14ac:dyDescent="0.25">
      <c r="A93" s="16"/>
      <c r="G93" s="14"/>
      <c r="H93" s="14"/>
      <c r="O93" s="14"/>
      <c r="P93" s="14"/>
    </row>
    <row r="94" spans="1:16" x14ac:dyDescent="0.25">
      <c r="A94" s="16"/>
      <c r="G94" s="14"/>
      <c r="H94" s="14"/>
      <c r="O94" s="14"/>
      <c r="P94" s="14"/>
    </row>
    <row r="95" spans="1:16" x14ac:dyDescent="0.25">
      <c r="A95" s="16"/>
      <c r="G95" s="14"/>
      <c r="H95" s="14"/>
      <c r="O95" s="14"/>
      <c r="P95" s="14"/>
    </row>
    <row r="96" spans="1:16" x14ac:dyDescent="0.25">
      <c r="A96" s="16"/>
      <c r="G96" s="14"/>
      <c r="H96" s="14"/>
      <c r="O96" s="14"/>
      <c r="P96" s="14"/>
    </row>
    <row r="97" spans="1:16" x14ac:dyDescent="0.25">
      <c r="A97" s="16"/>
      <c r="G97" s="14"/>
      <c r="H97" s="14"/>
      <c r="O97" s="14"/>
      <c r="P97" s="14"/>
    </row>
    <row r="98" spans="1:16" x14ac:dyDescent="0.25">
      <c r="A98" s="16"/>
      <c r="G98" s="14"/>
      <c r="H98" s="14"/>
      <c r="O98" s="14"/>
      <c r="P98" s="14"/>
    </row>
    <row r="99" spans="1:16" x14ac:dyDescent="0.25">
      <c r="A99" s="16"/>
      <c r="G99" s="14"/>
      <c r="H99" s="14"/>
      <c r="O99" s="14"/>
      <c r="P99" s="14"/>
    </row>
    <row r="100" spans="1:16" x14ac:dyDescent="0.25">
      <c r="A100" s="16"/>
      <c r="G100" s="14"/>
      <c r="H100" s="14"/>
      <c r="O100" s="14"/>
      <c r="P100" s="14"/>
    </row>
    <row r="101" spans="1:16" x14ac:dyDescent="0.25">
      <c r="A101" s="16"/>
      <c r="G101" s="14"/>
      <c r="H101" s="14"/>
      <c r="O101" s="14"/>
      <c r="P101" s="14"/>
    </row>
    <row r="102" spans="1:16" x14ac:dyDescent="0.25">
      <c r="A102" s="16"/>
      <c r="G102" s="14"/>
      <c r="H102" s="14"/>
      <c r="O102" s="14"/>
      <c r="P102" s="14"/>
    </row>
    <row r="103" spans="1:16" x14ac:dyDescent="0.25">
      <c r="A103" s="16"/>
      <c r="G103" s="14"/>
      <c r="H103" s="14"/>
      <c r="O103" s="14"/>
      <c r="P103" s="14"/>
    </row>
    <row r="104" spans="1:16" x14ac:dyDescent="0.25">
      <c r="A104" s="16"/>
      <c r="G104" s="14"/>
      <c r="H104" s="14"/>
      <c r="O104" s="14"/>
      <c r="P104" s="14"/>
    </row>
    <row r="105" spans="1:16" x14ac:dyDescent="0.25">
      <c r="A105" s="16"/>
      <c r="G105" s="14"/>
      <c r="H105" s="14"/>
      <c r="O105" s="14"/>
      <c r="P105" s="14"/>
    </row>
    <row r="106" spans="1:16" x14ac:dyDescent="0.25">
      <c r="A106" s="16"/>
      <c r="G106" s="14"/>
      <c r="H106" s="14"/>
      <c r="O106" s="14"/>
      <c r="P106" s="14"/>
    </row>
    <row r="107" spans="1:16" x14ac:dyDescent="0.25">
      <c r="A107" s="16"/>
      <c r="G107" s="14"/>
      <c r="H107" s="14"/>
      <c r="O107" s="14"/>
      <c r="P107" s="14"/>
    </row>
    <row r="108" spans="1:16" x14ac:dyDescent="0.25">
      <c r="A108" s="16"/>
      <c r="G108" s="14"/>
      <c r="H108" s="14"/>
      <c r="O108" s="14"/>
      <c r="P108" s="14"/>
    </row>
    <row r="109" spans="1:16" x14ac:dyDescent="0.25">
      <c r="A109" s="16"/>
      <c r="G109" s="14"/>
      <c r="H109" s="14"/>
      <c r="O109" s="14"/>
      <c r="P109" s="14"/>
    </row>
    <row r="110" spans="1:16" x14ac:dyDescent="0.25">
      <c r="A110" s="16"/>
      <c r="G110" s="14"/>
      <c r="H110" s="14"/>
      <c r="O110" s="14"/>
      <c r="P110" s="14"/>
    </row>
    <row r="111" spans="1:16" x14ac:dyDescent="0.25">
      <c r="A111" s="16"/>
      <c r="G111" s="14"/>
      <c r="H111" s="14"/>
      <c r="O111" s="14"/>
      <c r="P111" s="14"/>
    </row>
    <row r="112" spans="1:16" x14ac:dyDescent="0.25">
      <c r="A112" s="16"/>
      <c r="G112" s="14"/>
      <c r="H112" s="14"/>
      <c r="O112" s="14"/>
      <c r="P112" s="14"/>
    </row>
    <row r="113" spans="1:16" x14ac:dyDescent="0.25">
      <c r="A113" s="16"/>
      <c r="G113" s="14"/>
      <c r="H113" s="14"/>
      <c r="O113" s="14"/>
      <c r="P113" s="14"/>
    </row>
    <row r="114" spans="1:16" x14ac:dyDescent="0.25">
      <c r="A114" s="16"/>
      <c r="G114" s="14"/>
      <c r="H114" s="14"/>
      <c r="O114" s="14"/>
      <c r="P114" s="14"/>
    </row>
    <row r="115" spans="1:16" x14ac:dyDescent="0.25">
      <c r="A115" s="16"/>
      <c r="G115" s="14"/>
      <c r="H115" s="14"/>
      <c r="O115" s="14"/>
      <c r="P115" s="14"/>
    </row>
    <row r="116" spans="1:16" x14ac:dyDescent="0.25">
      <c r="A116" s="16"/>
      <c r="G116" s="14"/>
      <c r="H116" s="14"/>
      <c r="O116" s="14"/>
      <c r="P116" s="14"/>
    </row>
    <row r="117" spans="1:16" x14ac:dyDescent="0.25">
      <c r="A117" s="16"/>
      <c r="G117" s="14"/>
      <c r="H117" s="14"/>
      <c r="O117" s="14"/>
      <c r="P117" s="14"/>
    </row>
    <row r="118" spans="1:16" x14ac:dyDescent="0.25">
      <c r="A118" s="16"/>
      <c r="G118" s="14"/>
      <c r="H118" s="14"/>
      <c r="O118" s="14"/>
      <c r="P118" s="14"/>
    </row>
    <row r="119" spans="1:16" x14ac:dyDescent="0.25">
      <c r="A119" s="16"/>
      <c r="G119" s="14"/>
      <c r="H119" s="14"/>
      <c r="O119" s="14"/>
      <c r="P119" s="14"/>
    </row>
    <row r="120" spans="1:16" x14ac:dyDescent="0.25">
      <c r="A120" s="16"/>
      <c r="G120" s="14"/>
      <c r="H120" s="14"/>
      <c r="O120" s="14"/>
      <c r="P120" s="14"/>
    </row>
    <row r="121" spans="1:16" x14ac:dyDescent="0.25">
      <c r="A121" s="16"/>
      <c r="G121" s="14"/>
      <c r="H121" s="14"/>
      <c r="O121" s="14"/>
      <c r="P121" s="14"/>
    </row>
    <row r="122" spans="1:16" x14ac:dyDescent="0.25">
      <c r="A122" s="16"/>
      <c r="G122" s="14"/>
      <c r="H122" s="14"/>
      <c r="O122" s="14"/>
      <c r="P122" s="14"/>
    </row>
    <row r="123" spans="1:16" x14ac:dyDescent="0.25">
      <c r="A123" s="16"/>
      <c r="G123" s="14"/>
      <c r="H123" s="14"/>
      <c r="O123" s="14"/>
      <c r="P123" s="14"/>
    </row>
    <row r="124" spans="1:16" x14ac:dyDescent="0.25">
      <c r="A124" s="16"/>
      <c r="G124" s="14"/>
      <c r="H124" s="14"/>
      <c r="O124" s="14"/>
      <c r="P124" s="14"/>
    </row>
    <row r="125" spans="1:16" x14ac:dyDescent="0.25">
      <c r="A125" s="16"/>
      <c r="G125" s="14"/>
      <c r="H125" s="14"/>
      <c r="O125" s="14"/>
      <c r="P125" s="14"/>
    </row>
    <row r="126" spans="1:16" x14ac:dyDescent="0.25">
      <c r="A126" s="16"/>
      <c r="G126" s="14"/>
      <c r="H126" s="14"/>
      <c r="O126" s="14"/>
      <c r="P126" s="14"/>
    </row>
    <row r="127" spans="1:16" x14ac:dyDescent="0.25">
      <c r="A127" s="16"/>
      <c r="G127" s="14"/>
      <c r="H127" s="14"/>
      <c r="O127" s="14"/>
      <c r="P127" s="14"/>
    </row>
    <row r="128" spans="1:16" x14ac:dyDescent="0.25">
      <c r="A128" s="16"/>
      <c r="G128" s="14"/>
      <c r="H128" s="14"/>
      <c r="O128" s="14"/>
      <c r="P128" s="14"/>
    </row>
    <row r="129" spans="1:16" x14ac:dyDescent="0.25">
      <c r="A129" s="16"/>
      <c r="G129" s="14"/>
      <c r="H129" s="14"/>
      <c r="O129" s="14"/>
      <c r="P129" s="14"/>
    </row>
    <row r="130" spans="1:16" x14ac:dyDescent="0.25">
      <c r="A130" s="16"/>
      <c r="G130" s="14"/>
      <c r="H130" s="14"/>
      <c r="O130" s="14"/>
      <c r="P130" s="14"/>
    </row>
    <row r="131" spans="1:16" x14ac:dyDescent="0.25">
      <c r="A131" s="16"/>
      <c r="G131" s="14"/>
      <c r="H131" s="14"/>
      <c r="O131" s="14"/>
      <c r="P131" s="14"/>
    </row>
    <row r="132" spans="1:16" x14ac:dyDescent="0.25">
      <c r="A132" s="16"/>
      <c r="G132" s="14"/>
      <c r="H132" s="14"/>
      <c r="O132" s="14"/>
      <c r="P132" s="14"/>
    </row>
    <row r="133" spans="1:16" x14ac:dyDescent="0.25">
      <c r="A133" s="16"/>
      <c r="G133" s="14"/>
      <c r="H133" s="14"/>
      <c r="O133" s="14"/>
      <c r="P133" s="14"/>
    </row>
    <row r="134" spans="1:16" x14ac:dyDescent="0.25">
      <c r="A134" s="16"/>
      <c r="G134" s="14"/>
      <c r="H134" s="14"/>
      <c r="O134" s="14"/>
      <c r="P134" s="14"/>
    </row>
    <row r="135" spans="1:16" x14ac:dyDescent="0.25">
      <c r="A135" s="16"/>
      <c r="G135" s="14"/>
      <c r="H135" s="14"/>
      <c r="O135" s="14"/>
      <c r="P135" s="14"/>
    </row>
    <row r="136" spans="1:16" x14ac:dyDescent="0.25">
      <c r="A136" s="16"/>
      <c r="G136" s="14"/>
      <c r="H136" s="14"/>
      <c r="O136" s="14"/>
      <c r="P136" s="14"/>
    </row>
    <row r="137" spans="1:16" x14ac:dyDescent="0.25">
      <c r="A137" s="16"/>
      <c r="G137" s="14"/>
      <c r="H137" s="14"/>
      <c r="O137" s="14"/>
      <c r="P137" s="14"/>
    </row>
    <row r="138" spans="1:16" x14ac:dyDescent="0.25">
      <c r="A138" s="16"/>
      <c r="G138" s="14"/>
      <c r="H138" s="14"/>
      <c r="O138" s="14"/>
      <c r="P138" s="14"/>
    </row>
    <row r="139" spans="1:16" x14ac:dyDescent="0.25">
      <c r="A139" s="16"/>
      <c r="G139" s="14"/>
      <c r="H139" s="14"/>
      <c r="O139" s="14"/>
      <c r="P139" s="14"/>
    </row>
    <row r="140" spans="1:16" x14ac:dyDescent="0.25">
      <c r="A140" s="16"/>
      <c r="G140" s="14"/>
      <c r="H140" s="14"/>
      <c r="O140" s="14"/>
      <c r="P140" s="14"/>
    </row>
    <row r="141" spans="1:16" x14ac:dyDescent="0.25">
      <c r="A141" s="16"/>
      <c r="G141" s="14"/>
      <c r="H141" s="14"/>
      <c r="O141" s="14"/>
      <c r="P141" s="14"/>
    </row>
    <row r="142" spans="1:16" x14ac:dyDescent="0.25">
      <c r="A142" s="16"/>
      <c r="G142" s="14"/>
      <c r="H142" s="14"/>
      <c r="O142" s="14"/>
      <c r="P142" s="14"/>
    </row>
    <row r="143" spans="1:16" x14ac:dyDescent="0.25">
      <c r="A143" s="16"/>
      <c r="G143" s="14"/>
      <c r="H143" s="14"/>
      <c r="O143" s="14"/>
      <c r="P143" s="14"/>
    </row>
    <row r="144" spans="1:16" x14ac:dyDescent="0.25">
      <c r="A144" s="16"/>
      <c r="G144" s="14"/>
      <c r="H144" s="14"/>
      <c r="O144" s="14"/>
      <c r="P144" s="14"/>
    </row>
    <row r="145" spans="1:16" x14ac:dyDescent="0.25">
      <c r="A145" s="16"/>
      <c r="G145" s="14"/>
      <c r="H145" s="14"/>
      <c r="O145" s="14"/>
      <c r="P145" s="14"/>
    </row>
    <row r="146" spans="1:16" x14ac:dyDescent="0.25">
      <c r="A146" s="16"/>
      <c r="G146" s="14"/>
      <c r="H146" s="14"/>
      <c r="O146" s="14"/>
      <c r="P146" s="14"/>
    </row>
    <row r="147" spans="1:16" x14ac:dyDescent="0.25">
      <c r="A147" s="16"/>
      <c r="G147" s="14"/>
      <c r="H147" s="14"/>
      <c r="O147" s="14"/>
      <c r="P147" s="14"/>
    </row>
    <row r="148" spans="1:16" x14ac:dyDescent="0.25">
      <c r="A148" s="16"/>
      <c r="G148" s="14"/>
      <c r="H148" s="14"/>
      <c r="O148" s="14"/>
      <c r="P148" s="14"/>
    </row>
    <row r="149" spans="1:16" x14ac:dyDescent="0.25">
      <c r="A149" s="16"/>
      <c r="G149" s="14"/>
      <c r="H149" s="14"/>
      <c r="O149" s="14"/>
      <c r="P149" s="14"/>
    </row>
    <row r="150" spans="1:16" x14ac:dyDescent="0.25">
      <c r="A150" s="16"/>
      <c r="G150" s="14"/>
      <c r="H150" s="14"/>
      <c r="O150" s="14"/>
      <c r="P150" s="14"/>
    </row>
    <row r="151" spans="1:16" x14ac:dyDescent="0.25">
      <c r="A151" s="16"/>
      <c r="G151" s="14"/>
      <c r="H151" s="14"/>
      <c r="O151" s="14"/>
      <c r="P151" s="14"/>
    </row>
    <row r="152" spans="1:16" x14ac:dyDescent="0.25">
      <c r="A152" s="16"/>
      <c r="G152" s="14"/>
      <c r="H152" s="14"/>
      <c r="O152" s="14"/>
      <c r="P152" s="14"/>
    </row>
    <row r="153" spans="1:16" x14ac:dyDescent="0.25">
      <c r="A153" s="16"/>
      <c r="G153" s="14"/>
      <c r="H153" s="14"/>
      <c r="O153" s="14"/>
      <c r="P153" s="14"/>
    </row>
    <row r="154" spans="1:16" x14ac:dyDescent="0.25">
      <c r="A154" s="16"/>
      <c r="G154" s="14"/>
      <c r="H154" s="14"/>
      <c r="O154" s="14"/>
      <c r="P154" s="14"/>
    </row>
    <row r="155" spans="1:16" x14ac:dyDescent="0.25">
      <c r="A155" s="16"/>
      <c r="G155" s="14"/>
      <c r="H155" s="14"/>
      <c r="O155" s="14"/>
      <c r="P155" s="14"/>
    </row>
    <row r="156" spans="1:16" x14ac:dyDescent="0.25">
      <c r="A156" s="16"/>
      <c r="G156" s="14"/>
      <c r="H156" s="14"/>
      <c r="O156" s="14"/>
      <c r="P156" s="14"/>
    </row>
    <row r="157" spans="1:16" x14ac:dyDescent="0.25">
      <c r="A157" s="16"/>
      <c r="G157" s="14"/>
      <c r="H157" s="14"/>
      <c r="O157" s="14"/>
      <c r="P157" s="14"/>
    </row>
    <row r="158" spans="1:16" x14ac:dyDescent="0.25">
      <c r="A158" s="16"/>
      <c r="G158" s="14"/>
      <c r="H158" s="14"/>
      <c r="O158" s="14"/>
      <c r="P158" s="14"/>
    </row>
    <row r="159" spans="1:16" x14ac:dyDescent="0.25">
      <c r="A159" s="16"/>
      <c r="G159" s="14"/>
      <c r="H159" s="14"/>
      <c r="O159" s="14"/>
      <c r="P159" s="14"/>
    </row>
    <row r="160" spans="1:16" x14ac:dyDescent="0.25">
      <c r="A160" s="16"/>
      <c r="G160" s="14"/>
      <c r="H160" s="14"/>
      <c r="O160" s="14"/>
      <c r="P160" s="14"/>
    </row>
    <row r="161" spans="1:16" x14ac:dyDescent="0.25">
      <c r="A161" s="16"/>
      <c r="G161" s="14"/>
      <c r="H161" s="14"/>
      <c r="O161" s="14"/>
      <c r="P161" s="14"/>
    </row>
    <row r="162" spans="1:16" x14ac:dyDescent="0.25">
      <c r="A162" s="16"/>
      <c r="G162" s="14"/>
      <c r="H162" s="14"/>
      <c r="O162" s="14"/>
      <c r="P162" s="14"/>
    </row>
    <row r="163" spans="1:16" x14ac:dyDescent="0.25">
      <c r="A163" s="16"/>
      <c r="G163" s="14"/>
      <c r="H163" s="14"/>
      <c r="O163" s="14"/>
      <c r="P163" s="14"/>
    </row>
    <row r="164" spans="1:16" x14ac:dyDescent="0.25">
      <c r="A164" s="16"/>
      <c r="G164" s="14"/>
      <c r="H164" s="14"/>
      <c r="O164" s="14"/>
      <c r="P164" s="14"/>
    </row>
    <row r="165" spans="1:16" x14ac:dyDescent="0.25">
      <c r="A165" s="16"/>
      <c r="G165" s="14"/>
      <c r="H165" s="14"/>
      <c r="O165" s="14"/>
      <c r="P165" s="14"/>
    </row>
    <row r="166" spans="1:16" x14ac:dyDescent="0.25">
      <c r="A166" s="16"/>
      <c r="G166" s="14"/>
      <c r="H166" s="14"/>
      <c r="O166" s="14"/>
      <c r="P166" s="14"/>
    </row>
    <row r="167" spans="1:16" x14ac:dyDescent="0.25">
      <c r="A167" s="16"/>
      <c r="G167" s="14"/>
      <c r="H167" s="14"/>
      <c r="O167" s="14"/>
      <c r="P167" s="14"/>
    </row>
    <row r="168" spans="1:16" x14ac:dyDescent="0.25">
      <c r="A168" s="16"/>
      <c r="G168" s="14"/>
      <c r="H168" s="14"/>
      <c r="O168" s="14"/>
      <c r="P168" s="14"/>
    </row>
    <row r="169" spans="1:16" x14ac:dyDescent="0.25">
      <c r="A169" s="16"/>
      <c r="G169" s="14"/>
      <c r="H169" s="14"/>
      <c r="O169" s="14"/>
      <c r="P169" s="14"/>
    </row>
    <row r="170" spans="1:16" x14ac:dyDescent="0.25">
      <c r="A170" s="16"/>
      <c r="G170" s="14"/>
      <c r="H170" s="14"/>
      <c r="O170" s="14"/>
      <c r="P170" s="14"/>
    </row>
    <row r="171" spans="1:16" x14ac:dyDescent="0.25">
      <c r="A171" s="16"/>
      <c r="G171" s="14"/>
      <c r="H171" s="14"/>
      <c r="O171" s="14"/>
      <c r="P171" s="14"/>
    </row>
    <row r="172" spans="1:16" x14ac:dyDescent="0.25">
      <c r="A172" s="16"/>
      <c r="G172" s="14"/>
      <c r="H172" s="14"/>
      <c r="O172" s="14"/>
      <c r="P172" s="14"/>
    </row>
    <row r="173" spans="1:16" x14ac:dyDescent="0.25">
      <c r="A173" s="16"/>
      <c r="G173" s="14"/>
      <c r="H173" s="14"/>
      <c r="O173" s="14"/>
      <c r="P173" s="14"/>
    </row>
    <row r="174" spans="1:16" x14ac:dyDescent="0.25">
      <c r="A174" s="16"/>
      <c r="G174" s="14"/>
      <c r="H174" s="14"/>
      <c r="O174" s="14"/>
      <c r="P174" s="14"/>
    </row>
    <row r="175" spans="1:16" x14ac:dyDescent="0.25">
      <c r="A175" s="16"/>
      <c r="G175" s="14"/>
      <c r="H175" s="14"/>
      <c r="O175" s="14"/>
      <c r="P175" s="14"/>
    </row>
    <row r="176" spans="1:16" x14ac:dyDescent="0.25">
      <c r="A176" s="16"/>
      <c r="G176" s="14"/>
      <c r="H176" s="14"/>
      <c r="O176" s="14"/>
      <c r="P176" s="14"/>
    </row>
    <row r="177" spans="1:16" x14ac:dyDescent="0.25">
      <c r="A177" s="16"/>
      <c r="G177" s="14"/>
      <c r="H177" s="14"/>
      <c r="O177" s="14"/>
      <c r="P177" s="14"/>
    </row>
    <row r="178" spans="1:16" x14ac:dyDescent="0.25">
      <c r="A178" s="16"/>
      <c r="G178" s="14"/>
      <c r="H178" s="14"/>
      <c r="O178" s="14"/>
      <c r="P178" s="14"/>
    </row>
    <row r="179" spans="1:16" x14ac:dyDescent="0.25">
      <c r="A179" s="16"/>
      <c r="G179" s="14"/>
      <c r="H179" s="14"/>
      <c r="O179" s="14"/>
      <c r="P179" s="14"/>
    </row>
    <row r="180" spans="1:16" x14ac:dyDescent="0.25">
      <c r="A180" s="16"/>
      <c r="G180" s="14"/>
      <c r="H180" s="14"/>
      <c r="O180" s="14"/>
      <c r="P180" s="14"/>
    </row>
    <row r="181" spans="1:16" x14ac:dyDescent="0.25">
      <c r="A181" s="16"/>
      <c r="G181" s="14"/>
      <c r="H181" s="14"/>
      <c r="O181" s="14"/>
      <c r="P181" s="14"/>
    </row>
    <row r="182" spans="1:16" x14ac:dyDescent="0.25">
      <c r="A182" s="16"/>
      <c r="G182" s="14"/>
      <c r="H182" s="14"/>
      <c r="O182" s="14"/>
      <c r="P182" s="14"/>
    </row>
    <row r="183" spans="1:16" x14ac:dyDescent="0.25">
      <c r="A183" s="16"/>
      <c r="G183" s="14"/>
      <c r="H183" s="14"/>
      <c r="O183" s="14"/>
      <c r="P183" s="14"/>
    </row>
    <row r="184" spans="1:16" x14ac:dyDescent="0.25">
      <c r="A184" s="16"/>
      <c r="G184" s="14"/>
      <c r="H184" s="14"/>
      <c r="O184" s="14"/>
      <c r="P184" s="14"/>
    </row>
    <row r="185" spans="1:16" x14ac:dyDescent="0.25">
      <c r="A185" s="16"/>
      <c r="G185" s="14"/>
      <c r="H185" s="14"/>
      <c r="O185" s="14"/>
      <c r="P185" s="14"/>
    </row>
    <row r="186" spans="1:16" x14ac:dyDescent="0.25">
      <c r="A186" s="16"/>
      <c r="G186" s="14"/>
      <c r="H186" s="14"/>
      <c r="O186" s="14"/>
      <c r="P186" s="14"/>
    </row>
    <row r="187" spans="1:16" x14ac:dyDescent="0.25">
      <c r="A187" s="16"/>
      <c r="G187" s="14"/>
      <c r="H187" s="14"/>
      <c r="O187" s="14"/>
      <c r="P187" s="14"/>
    </row>
    <row r="188" spans="1:16" x14ac:dyDescent="0.25">
      <c r="A188" s="16"/>
      <c r="G188" s="14"/>
      <c r="H188" s="14"/>
      <c r="O188" s="14"/>
      <c r="P188" s="14"/>
    </row>
    <row r="189" spans="1:16" x14ac:dyDescent="0.25">
      <c r="A189" s="16"/>
      <c r="G189" s="14"/>
      <c r="H189" s="14"/>
      <c r="O189" s="14"/>
      <c r="P189" s="14"/>
    </row>
    <row r="190" spans="1:16" x14ac:dyDescent="0.25">
      <c r="A190" s="16"/>
      <c r="G190" s="14"/>
      <c r="H190" s="14"/>
      <c r="O190" s="14"/>
      <c r="P190" s="14"/>
    </row>
    <row r="191" spans="1:16" x14ac:dyDescent="0.25">
      <c r="A191" s="16"/>
      <c r="G191" s="14"/>
      <c r="H191" s="14"/>
      <c r="O191" s="14"/>
      <c r="P191" s="14"/>
    </row>
    <row r="192" spans="1:16" x14ac:dyDescent="0.25">
      <c r="A192" s="16"/>
      <c r="G192" s="14"/>
      <c r="H192" s="14"/>
      <c r="O192" s="14"/>
      <c r="P192" s="14"/>
    </row>
    <row r="193" spans="1:22" x14ac:dyDescent="0.25">
      <c r="A193" s="16"/>
      <c r="G193" s="14"/>
      <c r="H193" s="14"/>
      <c r="O193" s="14"/>
      <c r="P193" s="14"/>
    </row>
    <row r="194" spans="1:22" x14ac:dyDescent="0.25">
      <c r="A194" s="16"/>
      <c r="G194" s="14"/>
      <c r="H194" s="14"/>
      <c r="O194" s="14"/>
      <c r="P194" s="14"/>
    </row>
    <row r="195" spans="1:22" x14ac:dyDescent="0.25">
      <c r="A195" s="16"/>
      <c r="G195" s="14"/>
      <c r="H195" s="14"/>
      <c r="O195" s="14"/>
      <c r="P195" s="14"/>
    </row>
    <row r="196" spans="1:22" x14ac:dyDescent="0.25">
      <c r="A196" s="16"/>
      <c r="G196" s="14"/>
      <c r="H196" s="14"/>
      <c r="O196" s="14"/>
      <c r="P196" s="14"/>
    </row>
    <row r="197" spans="1:22" x14ac:dyDescent="0.25">
      <c r="A197" s="16"/>
      <c r="G197" s="14"/>
      <c r="H197" s="14"/>
      <c r="O197" s="14"/>
      <c r="P197" s="14"/>
    </row>
    <row r="198" spans="1:22" x14ac:dyDescent="0.25">
      <c r="A198" s="16"/>
      <c r="G198" s="14"/>
      <c r="H198" s="14"/>
      <c r="O198" s="14"/>
      <c r="P198" s="14"/>
    </row>
    <row r="199" spans="1:22" x14ac:dyDescent="0.25">
      <c r="G199" s="14"/>
      <c r="H199" s="14"/>
      <c r="O199" s="14"/>
      <c r="P199" s="14"/>
    </row>
    <row r="200" spans="1:22" x14ac:dyDescent="0.25">
      <c r="G200" s="14"/>
      <c r="H200" s="14"/>
      <c r="O200" s="14"/>
      <c r="P200" s="14"/>
    </row>
    <row r="201" spans="1:22" x14ac:dyDescent="0.25">
      <c r="G201" s="14"/>
      <c r="H201" s="14"/>
      <c r="O201" s="14"/>
      <c r="P201" s="14"/>
    </row>
    <row r="202" spans="1:22" x14ac:dyDescent="0.25">
      <c r="G202" s="14"/>
      <c r="H202" s="14"/>
      <c r="O202" s="14"/>
      <c r="P202" s="14"/>
    </row>
    <row r="203" spans="1:22" x14ac:dyDescent="0.25">
      <c r="A203" s="19">
        <f>COUNTA(A7:A202)</f>
        <v>0</v>
      </c>
      <c r="B203" s="19">
        <f t="shared" ref="B203:V203" si="0">COUNTA(B7:B202)</f>
        <v>0</v>
      </c>
      <c r="C203" s="19"/>
      <c r="D203" s="19"/>
      <c r="E203" s="19">
        <f t="shared" si="0"/>
        <v>0</v>
      </c>
      <c r="F203" s="19">
        <f>COUNTA(F7:F202)</f>
        <v>0</v>
      </c>
      <c r="G203" s="19">
        <f t="shared" si="0"/>
        <v>0</v>
      </c>
      <c r="H203" s="19">
        <f t="shared" si="0"/>
        <v>0</v>
      </c>
      <c r="I203" s="19">
        <f>COUNTA(I8:I202)</f>
        <v>0</v>
      </c>
      <c r="J203" s="19">
        <f t="shared" si="0"/>
        <v>0</v>
      </c>
      <c r="K203" s="19"/>
      <c r="L203" s="19">
        <f t="shared" si="0"/>
        <v>0</v>
      </c>
      <c r="M203" s="19">
        <f t="shared" si="0"/>
        <v>0</v>
      </c>
      <c r="N203" s="19"/>
      <c r="O203" s="19">
        <f t="shared" si="0"/>
        <v>0</v>
      </c>
      <c r="P203" s="19"/>
      <c r="Q203" s="19">
        <f t="shared" ref="Q203" si="1">COUNTA(Q7:Q202)</f>
        <v>0</v>
      </c>
      <c r="R203" s="19">
        <f t="shared" si="0"/>
        <v>0</v>
      </c>
      <c r="S203" s="19">
        <f t="shared" si="0"/>
        <v>0</v>
      </c>
      <c r="T203" s="19"/>
      <c r="U203" s="19">
        <f t="shared" si="0"/>
        <v>0</v>
      </c>
      <c r="V203" s="19">
        <f t="shared" si="0"/>
        <v>0</v>
      </c>
    </row>
    <row r="204" spans="1:22" x14ac:dyDescent="0.25">
      <c r="L204" s="14"/>
    </row>
    <row r="205" spans="1:22" x14ac:dyDescent="0.25">
      <c r="L205" s="14"/>
    </row>
    <row r="206" spans="1:22" x14ac:dyDescent="0.25">
      <c r="L206" s="14"/>
    </row>
    <row r="207" spans="1:22" x14ac:dyDescent="0.25">
      <c r="L207" s="14"/>
    </row>
    <row r="208" spans="1:22" x14ac:dyDescent="0.25">
      <c r="L208" s="14"/>
    </row>
    <row r="209" spans="12:12" x14ac:dyDescent="0.25">
      <c r="L209" s="14"/>
    </row>
    <row r="210" spans="12:12" x14ac:dyDescent="0.25">
      <c r="L210" s="14"/>
    </row>
    <row r="211" spans="12:12" x14ac:dyDescent="0.25">
      <c r="L211" s="14"/>
    </row>
    <row r="212" spans="12:12" x14ac:dyDescent="0.25">
      <c r="L212" s="14"/>
    </row>
    <row r="213" spans="12:12" x14ac:dyDescent="0.25">
      <c r="L213" s="14"/>
    </row>
    <row r="214" spans="12:12" x14ac:dyDescent="0.25">
      <c r="L214" s="14"/>
    </row>
    <row r="215" spans="12:12" x14ac:dyDescent="0.25">
      <c r="L215" s="14"/>
    </row>
    <row r="216" spans="12:12" x14ac:dyDescent="0.25">
      <c r="L216" s="14"/>
    </row>
    <row r="217" spans="12:12" x14ac:dyDescent="0.25">
      <c r="L217" s="14"/>
    </row>
    <row r="218" spans="12:12" x14ac:dyDescent="0.25">
      <c r="L218" s="14"/>
    </row>
    <row r="219" spans="12:12" x14ac:dyDescent="0.25">
      <c r="L219" s="14"/>
    </row>
    <row r="220" spans="12:12" x14ac:dyDescent="0.25">
      <c r="L220" s="14"/>
    </row>
    <row r="221" spans="12:12" x14ac:dyDescent="0.25">
      <c r="L221" s="14"/>
    </row>
    <row r="222" spans="12:12" x14ac:dyDescent="0.25">
      <c r="L222" s="14"/>
    </row>
    <row r="223" spans="12:12" x14ac:dyDescent="0.25">
      <c r="L223" s="14"/>
    </row>
    <row r="224" spans="12:12" x14ac:dyDescent="0.25">
      <c r="L224" s="14"/>
    </row>
    <row r="225" spans="12:12" x14ac:dyDescent="0.25">
      <c r="L225" s="14"/>
    </row>
    <row r="226" spans="12:12" x14ac:dyDescent="0.25">
      <c r="L226" s="14"/>
    </row>
    <row r="227" spans="12:12" x14ac:dyDescent="0.25">
      <c r="L227" s="14"/>
    </row>
    <row r="228" spans="12:12" x14ac:dyDescent="0.25">
      <c r="L228" s="14"/>
    </row>
    <row r="229" spans="12:12" x14ac:dyDescent="0.25">
      <c r="L229" s="14"/>
    </row>
    <row r="230" spans="12:12" x14ac:dyDescent="0.25">
      <c r="L230" s="14"/>
    </row>
    <row r="231" spans="12:12" x14ac:dyDescent="0.25">
      <c r="L231" s="14"/>
    </row>
    <row r="232" spans="12:12" x14ac:dyDescent="0.25">
      <c r="L232" s="14"/>
    </row>
    <row r="233" spans="12:12" x14ac:dyDescent="0.25">
      <c r="L233" s="14"/>
    </row>
    <row r="234" spans="12:12" x14ac:dyDescent="0.25">
      <c r="L234" s="14"/>
    </row>
    <row r="235" spans="12:12" x14ac:dyDescent="0.25">
      <c r="L235" s="14"/>
    </row>
    <row r="236" spans="12:12" x14ac:dyDescent="0.25">
      <c r="L236" s="14"/>
    </row>
    <row r="237" spans="12:12" x14ac:dyDescent="0.25">
      <c r="L237" s="14"/>
    </row>
    <row r="238" spans="12:12" x14ac:dyDescent="0.25">
      <c r="L238" s="14"/>
    </row>
    <row r="239" spans="12:12" x14ac:dyDescent="0.25">
      <c r="L239" s="14"/>
    </row>
    <row r="240" spans="12:12" x14ac:dyDescent="0.25">
      <c r="L240" s="14"/>
    </row>
    <row r="241" spans="12:12" x14ac:dyDescent="0.25">
      <c r="L241" s="14"/>
    </row>
    <row r="242" spans="12:12" x14ac:dyDescent="0.25">
      <c r="L242" s="14"/>
    </row>
    <row r="243" spans="12:12" x14ac:dyDescent="0.25">
      <c r="L243" s="14"/>
    </row>
    <row r="244" spans="12:12" x14ac:dyDescent="0.25">
      <c r="L244" s="14"/>
    </row>
    <row r="245" spans="12:12" x14ac:dyDescent="0.25">
      <c r="L245" s="14"/>
    </row>
    <row r="246" spans="12:12" x14ac:dyDescent="0.25">
      <c r="L246" s="14"/>
    </row>
    <row r="247" spans="12:12" x14ac:dyDescent="0.25">
      <c r="L247" s="14"/>
    </row>
    <row r="248" spans="12:12" x14ac:dyDescent="0.25">
      <c r="L248" s="14"/>
    </row>
    <row r="249" spans="12:12" x14ac:dyDescent="0.25">
      <c r="L249" s="14"/>
    </row>
    <row r="250" spans="12:12" x14ac:dyDescent="0.25">
      <c r="L250" s="14"/>
    </row>
    <row r="251" spans="12:12" x14ac:dyDescent="0.25">
      <c r="L251" s="14"/>
    </row>
    <row r="252" spans="12:12" x14ac:dyDescent="0.25">
      <c r="L252" s="14"/>
    </row>
    <row r="253" spans="12:12" x14ac:dyDescent="0.25">
      <c r="L253" s="14"/>
    </row>
    <row r="254" spans="12:12" x14ac:dyDescent="0.25">
      <c r="L254" s="14"/>
    </row>
    <row r="255" spans="12:12" x14ac:dyDescent="0.25">
      <c r="L255" s="14"/>
    </row>
    <row r="256" spans="12:12" x14ac:dyDescent="0.25">
      <c r="L256" s="14"/>
    </row>
    <row r="257" spans="12:12" x14ac:dyDescent="0.25">
      <c r="L257" s="14"/>
    </row>
    <row r="258" spans="12:12" x14ac:dyDescent="0.25">
      <c r="L258" s="14"/>
    </row>
    <row r="259" spans="12:12" x14ac:dyDescent="0.25">
      <c r="L259" s="14"/>
    </row>
    <row r="260" spans="12:12" x14ac:dyDescent="0.25">
      <c r="L260" s="14"/>
    </row>
    <row r="261" spans="12:12" x14ac:dyDescent="0.25">
      <c r="L261" s="14"/>
    </row>
    <row r="262" spans="12:12" x14ac:dyDescent="0.25">
      <c r="L262" s="14"/>
    </row>
    <row r="263" spans="12:12" x14ac:dyDescent="0.25">
      <c r="L263" s="14"/>
    </row>
    <row r="264" spans="12:12" x14ac:dyDescent="0.25">
      <c r="L264" s="14"/>
    </row>
    <row r="265" spans="12:12" x14ac:dyDescent="0.25">
      <c r="L265" s="14"/>
    </row>
    <row r="266" spans="12:12" x14ac:dyDescent="0.25">
      <c r="L266" s="14"/>
    </row>
    <row r="267" spans="12:12" x14ac:dyDescent="0.25">
      <c r="L267" s="14"/>
    </row>
    <row r="268" spans="12:12" x14ac:dyDescent="0.25">
      <c r="L268" s="14"/>
    </row>
    <row r="269" spans="12:12" x14ac:dyDescent="0.25">
      <c r="L269" s="14"/>
    </row>
    <row r="270" spans="12:12" x14ac:dyDescent="0.25">
      <c r="L270" s="14"/>
    </row>
    <row r="271" spans="12:12" x14ac:dyDescent="0.25">
      <c r="L271" s="14"/>
    </row>
    <row r="272" spans="12:12" x14ac:dyDescent="0.25">
      <c r="L272" s="14"/>
    </row>
    <row r="273" spans="12:12" x14ac:dyDescent="0.25">
      <c r="L273" s="14"/>
    </row>
    <row r="274" spans="12:12" x14ac:dyDescent="0.25">
      <c r="L274" s="14"/>
    </row>
    <row r="275" spans="12:12" x14ac:dyDescent="0.25">
      <c r="L275" s="14"/>
    </row>
    <row r="276" spans="12:12" x14ac:dyDescent="0.25">
      <c r="L276" s="14"/>
    </row>
    <row r="277" spans="12:12" x14ac:dyDescent="0.25">
      <c r="L277" s="14"/>
    </row>
    <row r="278" spans="12:12" x14ac:dyDescent="0.25">
      <c r="L278" s="14"/>
    </row>
    <row r="279" spans="12:12" x14ac:dyDescent="0.25">
      <c r="L279" s="14"/>
    </row>
    <row r="280" spans="12:12" x14ac:dyDescent="0.25">
      <c r="L280" s="14"/>
    </row>
    <row r="281" spans="12:12" x14ac:dyDescent="0.25">
      <c r="L281" s="14"/>
    </row>
    <row r="282" spans="12:12" x14ac:dyDescent="0.25">
      <c r="L282" s="14"/>
    </row>
    <row r="283" spans="12:12" x14ac:dyDescent="0.25">
      <c r="L283" s="14"/>
    </row>
    <row r="284" spans="12:12" x14ac:dyDescent="0.25">
      <c r="L284" s="14"/>
    </row>
    <row r="285" spans="12:12" x14ac:dyDescent="0.25">
      <c r="L285" s="14"/>
    </row>
    <row r="286" spans="12:12" x14ac:dyDescent="0.25">
      <c r="L286" s="14"/>
    </row>
    <row r="287" spans="12:12" x14ac:dyDescent="0.25">
      <c r="L287" s="14"/>
    </row>
    <row r="288" spans="12:12" x14ac:dyDescent="0.25">
      <c r="L288" s="14"/>
    </row>
    <row r="289" spans="12:12" x14ac:dyDescent="0.25">
      <c r="L289" s="14"/>
    </row>
    <row r="290" spans="12:12" x14ac:dyDescent="0.25">
      <c r="L290" s="14"/>
    </row>
    <row r="291" spans="12:12" x14ac:dyDescent="0.25">
      <c r="L291" s="14"/>
    </row>
    <row r="292" spans="12:12" x14ac:dyDescent="0.25">
      <c r="L292" s="14"/>
    </row>
    <row r="293" spans="12:12" x14ac:dyDescent="0.25">
      <c r="L293" s="14"/>
    </row>
    <row r="294" spans="12:12" x14ac:dyDescent="0.25">
      <c r="L294" s="14"/>
    </row>
    <row r="295" spans="12:12" x14ac:dyDescent="0.25">
      <c r="L295" s="14"/>
    </row>
    <row r="296" spans="12:12" x14ac:dyDescent="0.25">
      <c r="L296" s="14"/>
    </row>
    <row r="297" spans="12:12" x14ac:dyDescent="0.25">
      <c r="L297" s="14"/>
    </row>
    <row r="298" spans="12:12" x14ac:dyDescent="0.25">
      <c r="L298" s="14"/>
    </row>
    <row r="299" spans="12:12" x14ac:dyDescent="0.25">
      <c r="L299" s="14"/>
    </row>
    <row r="300" spans="12:12" x14ac:dyDescent="0.25">
      <c r="L300" s="14"/>
    </row>
    <row r="301" spans="12:12" x14ac:dyDescent="0.25">
      <c r="L301" s="14"/>
    </row>
    <row r="302" spans="12:12" x14ac:dyDescent="0.25">
      <c r="L302" s="14"/>
    </row>
    <row r="303" spans="12:12" x14ac:dyDescent="0.25">
      <c r="L303" s="14"/>
    </row>
    <row r="304" spans="12:12" x14ac:dyDescent="0.25">
      <c r="L304" s="14"/>
    </row>
    <row r="305" spans="12:12" x14ac:dyDescent="0.25">
      <c r="L305" s="14"/>
    </row>
    <row r="306" spans="12:12" x14ac:dyDescent="0.25">
      <c r="L306" s="14"/>
    </row>
    <row r="307" spans="12:12" x14ac:dyDescent="0.25">
      <c r="L307" s="14"/>
    </row>
    <row r="308" spans="12:12" x14ac:dyDescent="0.25">
      <c r="L308" s="14"/>
    </row>
    <row r="309" spans="12:12" x14ac:dyDescent="0.25">
      <c r="L309" s="14"/>
    </row>
    <row r="310" spans="12:12" x14ac:dyDescent="0.25">
      <c r="L310" s="14"/>
    </row>
    <row r="311" spans="12:12" x14ac:dyDescent="0.25">
      <c r="L311" s="14"/>
    </row>
    <row r="312" spans="12:12" x14ac:dyDescent="0.25">
      <c r="L312" s="14"/>
    </row>
    <row r="313" spans="12:12" x14ac:dyDescent="0.25">
      <c r="L313" s="14"/>
    </row>
    <row r="314" spans="12:12" x14ac:dyDescent="0.25">
      <c r="L314" s="14"/>
    </row>
    <row r="315" spans="12:12" x14ac:dyDescent="0.25">
      <c r="L315" s="14"/>
    </row>
    <row r="316" spans="12:12" x14ac:dyDescent="0.25">
      <c r="L316" s="14"/>
    </row>
    <row r="317" spans="12:12" x14ac:dyDescent="0.25">
      <c r="L317" s="14"/>
    </row>
    <row r="318" spans="12:12" x14ac:dyDescent="0.25">
      <c r="L318" s="14"/>
    </row>
    <row r="319" spans="12:12" x14ac:dyDescent="0.25">
      <c r="L319" s="14"/>
    </row>
    <row r="320" spans="12:12" x14ac:dyDescent="0.25">
      <c r="L320" s="14"/>
    </row>
    <row r="321" spans="12:12" x14ac:dyDescent="0.25">
      <c r="L321" s="14"/>
    </row>
    <row r="322" spans="12:12" x14ac:dyDescent="0.25">
      <c r="L322" s="14"/>
    </row>
    <row r="323" spans="12:12" x14ac:dyDescent="0.25">
      <c r="L323" s="14"/>
    </row>
    <row r="324" spans="12:12" x14ac:dyDescent="0.25">
      <c r="L324" s="14"/>
    </row>
    <row r="325" spans="12:12" x14ac:dyDescent="0.25">
      <c r="L325" s="14"/>
    </row>
    <row r="326" spans="12:12" x14ac:dyDescent="0.25">
      <c r="L326" s="14"/>
    </row>
    <row r="327" spans="12:12" x14ac:dyDescent="0.25">
      <c r="L327" s="14"/>
    </row>
    <row r="328" spans="12:12" x14ac:dyDescent="0.25">
      <c r="L328" s="14"/>
    </row>
    <row r="329" spans="12:12" x14ac:dyDescent="0.25">
      <c r="L329" s="14"/>
    </row>
    <row r="330" spans="12:12" x14ac:dyDescent="0.25">
      <c r="L330" s="14"/>
    </row>
    <row r="331" spans="12:12" x14ac:dyDescent="0.25">
      <c r="L331" s="14"/>
    </row>
    <row r="332" spans="12:12" x14ac:dyDescent="0.25">
      <c r="L332" s="14"/>
    </row>
    <row r="333" spans="12:12" x14ac:dyDescent="0.25">
      <c r="L333" s="14"/>
    </row>
    <row r="334" spans="12:12" x14ac:dyDescent="0.25">
      <c r="L334" s="14"/>
    </row>
    <row r="335" spans="12:12" x14ac:dyDescent="0.25">
      <c r="L335" s="14"/>
    </row>
    <row r="336" spans="12:12" x14ac:dyDescent="0.25">
      <c r="L336" s="14"/>
    </row>
    <row r="337" spans="12:12" x14ac:dyDescent="0.25">
      <c r="L337" s="14"/>
    </row>
    <row r="338" spans="12:12" x14ac:dyDescent="0.25">
      <c r="L338" s="14"/>
    </row>
    <row r="339" spans="12:12" x14ac:dyDescent="0.25">
      <c r="L339" s="14"/>
    </row>
    <row r="340" spans="12:12" x14ac:dyDescent="0.25">
      <c r="L340" s="14"/>
    </row>
    <row r="341" spans="12:12" x14ac:dyDescent="0.25">
      <c r="L341" s="14"/>
    </row>
    <row r="342" spans="12:12" x14ac:dyDescent="0.25">
      <c r="L342" s="14"/>
    </row>
    <row r="343" spans="12:12" x14ac:dyDescent="0.25">
      <c r="L343" s="14"/>
    </row>
    <row r="344" spans="12:12" x14ac:dyDescent="0.25">
      <c r="L344" s="14"/>
    </row>
    <row r="345" spans="12:12" x14ac:dyDescent="0.25">
      <c r="L345" s="14"/>
    </row>
    <row r="346" spans="12:12" x14ac:dyDescent="0.25">
      <c r="L346" s="14"/>
    </row>
    <row r="347" spans="12:12" x14ac:dyDescent="0.25">
      <c r="L347" s="14"/>
    </row>
    <row r="348" spans="12:12" x14ac:dyDescent="0.25">
      <c r="L348" s="14"/>
    </row>
    <row r="349" spans="12:12" x14ac:dyDescent="0.25">
      <c r="L349" s="14"/>
    </row>
    <row r="350" spans="12:12" x14ac:dyDescent="0.25">
      <c r="L350" s="14"/>
    </row>
    <row r="351" spans="12:12" x14ac:dyDescent="0.25">
      <c r="L351" s="14"/>
    </row>
    <row r="352" spans="12:12" x14ac:dyDescent="0.25">
      <c r="L352" s="14"/>
    </row>
    <row r="353" spans="12:12" x14ac:dyDescent="0.25">
      <c r="L353" s="14"/>
    </row>
    <row r="354" spans="12:12" x14ac:dyDescent="0.25">
      <c r="L354" s="14"/>
    </row>
    <row r="355" spans="12:12" x14ac:dyDescent="0.25">
      <c r="L355" s="14"/>
    </row>
    <row r="356" spans="12:12" x14ac:dyDescent="0.25">
      <c r="L356" s="14"/>
    </row>
    <row r="357" spans="12:12" x14ac:dyDescent="0.25">
      <c r="L357" s="14"/>
    </row>
    <row r="358" spans="12:12" x14ac:dyDescent="0.25">
      <c r="L358" s="14"/>
    </row>
    <row r="359" spans="12:12" x14ac:dyDescent="0.25">
      <c r="L359" s="14"/>
    </row>
    <row r="360" spans="12:12" x14ac:dyDescent="0.25">
      <c r="L360" s="14"/>
    </row>
    <row r="361" spans="12:12" x14ac:dyDescent="0.25">
      <c r="L361" s="14"/>
    </row>
    <row r="362" spans="12:12" x14ac:dyDescent="0.25">
      <c r="L362" s="14"/>
    </row>
    <row r="363" spans="12:12" x14ac:dyDescent="0.25">
      <c r="L363" s="14"/>
    </row>
    <row r="364" spans="12:12" x14ac:dyDescent="0.25">
      <c r="L364" s="14"/>
    </row>
    <row r="365" spans="12:12" x14ac:dyDescent="0.25">
      <c r="L365" s="14"/>
    </row>
    <row r="366" spans="12:12" x14ac:dyDescent="0.25">
      <c r="L366" s="14"/>
    </row>
    <row r="367" spans="12:12" x14ac:dyDescent="0.25">
      <c r="L367" s="14"/>
    </row>
    <row r="368" spans="12:12" x14ac:dyDescent="0.25">
      <c r="L368" s="14"/>
    </row>
    <row r="369" spans="12:12" x14ac:dyDescent="0.25">
      <c r="L369" s="14"/>
    </row>
    <row r="370" spans="12:12" x14ac:dyDescent="0.25">
      <c r="L370" s="14"/>
    </row>
    <row r="371" spans="12:12" x14ac:dyDescent="0.25">
      <c r="L371" s="14"/>
    </row>
    <row r="372" spans="12:12" x14ac:dyDescent="0.25">
      <c r="L372" s="14"/>
    </row>
    <row r="373" spans="12:12" x14ac:dyDescent="0.25">
      <c r="L373" s="14"/>
    </row>
    <row r="374" spans="12:12" x14ac:dyDescent="0.25">
      <c r="L374" s="14"/>
    </row>
    <row r="375" spans="12:12" x14ac:dyDescent="0.25">
      <c r="L375" s="14"/>
    </row>
    <row r="376" spans="12:12" x14ac:dyDescent="0.25">
      <c r="L376" s="14"/>
    </row>
    <row r="377" spans="12:12" x14ac:dyDescent="0.25">
      <c r="L377" s="14"/>
    </row>
    <row r="378" spans="12:12" x14ac:dyDescent="0.25">
      <c r="L378" s="14"/>
    </row>
    <row r="379" spans="12:12" x14ac:dyDescent="0.25">
      <c r="L379" s="14"/>
    </row>
    <row r="380" spans="12:12" x14ac:dyDescent="0.25">
      <c r="L380" s="14"/>
    </row>
    <row r="381" spans="12:12" x14ac:dyDescent="0.25">
      <c r="L381" s="14"/>
    </row>
    <row r="382" spans="12:12" x14ac:dyDescent="0.25">
      <c r="L382" s="14"/>
    </row>
    <row r="383" spans="12:12" x14ac:dyDescent="0.25">
      <c r="L383" s="14"/>
    </row>
    <row r="384" spans="12:12" x14ac:dyDescent="0.25">
      <c r="L384" s="14"/>
    </row>
    <row r="385" spans="12:12" x14ac:dyDescent="0.25">
      <c r="L385" s="14"/>
    </row>
    <row r="386" spans="12:12" x14ac:dyDescent="0.25">
      <c r="L386" s="14"/>
    </row>
    <row r="387" spans="12:12" x14ac:dyDescent="0.25">
      <c r="L387" s="14"/>
    </row>
    <row r="388" spans="12:12" x14ac:dyDescent="0.25">
      <c r="L388" s="14"/>
    </row>
    <row r="389" spans="12:12" x14ac:dyDescent="0.25">
      <c r="L389" s="14"/>
    </row>
    <row r="390" spans="12:12" x14ac:dyDescent="0.25">
      <c r="L390" s="14"/>
    </row>
    <row r="391" spans="12:12" x14ac:dyDescent="0.25">
      <c r="L391" s="14"/>
    </row>
    <row r="392" spans="12:12" x14ac:dyDescent="0.25">
      <c r="L392" s="14"/>
    </row>
    <row r="393" spans="12:12" x14ac:dyDescent="0.25">
      <c r="L393" s="14"/>
    </row>
    <row r="394" spans="12:12" x14ac:dyDescent="0.25">
      <c r="L394" s="14"/>
    </row>
    <row r="395" spans="12:12" x14ac:dyDescent="0.25">
      <c r="L395" s="14"/>
    </row>
    <row r="396" spans="12:12" x14ac:dyDescent="0.25">
      <c r="L396" s="14"/>
    </row>
    <row r="397" spans="12:12" x14ac:dyDescent="0.25">
      <c r="L397" s="14"/>
    </row>
    <row r="398" spans="12:12" x14ac:dyDescent="0.25">
      <c r="L398" s="14"/>
    </row>
    <row r="399" spans="12:12" x14ac:dyDescent="0.25">
      <c r="L399" s="14"/>
    </row>
    <row r="400" spans="12:12" x14ac:dyDescent="0.25">
      <c r="L400" s="14"/>
    </row>
    <row r="401" spans="12:12" x14ac:dyDescent="0.25">
      <c r="L401" s="14"/>
    </row>
    <row r="402" spans="12:12" x14ac:dyDescent="0.25">
      <c r="L402" s="14"/>
    </row>
    <row r="403" spans="12:12" x14ac:dyDescent="0.25">
      <c r="L403" s="14"/>
    </row>
    <row r="404" spans="12:12" x14ac:dyDescent="0.25">
      <c r="L404" s="14"/>
    </row>
    <row r="405" spans="12:12" x14ac:dyDescent="0.25">
      <c r="L405" s="14"/>
    </row>
    <row r="406" spans="12:12" x14ac:dyDescent="0.25">
      <c r="L406" s="14"/>
    </row>
    <row r="407" spans="12:12" x14ac:dyDescent="0.25">
      <c r="L407" s="14"/>
    </row>
    <row r="408" spans="12:12" x14ac:dyDescent="0.25">
      <c r="L408" s="14"/>
    </row>
    <row r="409" spans="12:12" x14ac:dyDescent="0.25">
      <c r="L409" s="14"/>
    </row>
    <row r="410" spans="12:12" x14ac:dyDescent="0.25">
      <c r="L410" s="14"/>
    </row>
    <row r="411" spans="12:12" x14ac:dyDescent="0.25">
      <c r="L411" s="14"/>
    </row>
    <row r="412" spans="12:12" x14ac:dyDescent="0.25">
      <c r="L412" s="14"/>
    </row>
    <row r="413" spans="12:12" x14ac:dyDescent="0.25">
      <c r="L413" s="14"/>
    </row>
    <row r="414" spans="12:12" x14ac:dyDescent="0.25">
      <c r="L414" s="14"/>
    </row>
    <row r="415" spans="12:12" x14ac:dyDescent="0.25">
      <c r="L415" s="14"/>
    </row>
    <row r="416" spans="12:12" x14ac:dyDescent="0.25">
      <c r="L416" s="14"/>
    </row>
    <row r="417" spans="12:12" x14ac:dyDescent="0.25">
      <c r="L417" s="14"/>
    </row>
    <row r="418" spans="12:12" x14ac:dyDescent="0.25">
      <c r="L418" s="14"/>
    </row>
    <row r="419" spans="12:12" x14ac:dyDescent="0.25">
      <c r="L419" s="14"/>
    </row>
    <row r="420" spans="12:12" x14ac:dyDescent="0.25">
      <c r="L420" s="14"/>
    </row>
    <row r="421" spans="12:12" x14ac:dyDescent="0.25">
      <c r="L421" s="14"/>
    </row>
    <row r="422" spans="12:12" x14ac:dyDescent="0.25">
      <c r="L422" s="14"/>
    </row>
    <row r="423" spans="12:12" x14ac:dyDescent="0.25">
      <c r="L423" s="14"/>
    </row>
    <row r="424" spans="12:12" x14ac:dyDescent="0.25">
      <c r="L424" s="14"/>
    </row>
    <row r="425" spans="12:12" x14ac:dyDescent="0.25">
      <c r="L425" s="14"/>
    </row>
    <row r="426" spans="12:12" x14ac:dyDescent="0.25">
      <c r="L426" s="14"/>
    </row>
    <row r="427" spans="12:12" x14ac:dyDescent="0.25">
      <c r="L427" s="14"/>
    </row>
    <row r="428" spans="12:12" x14ac:dyDescent="0.25">
      <c r="L428" s="14"/>
    </row>
    <row r="429" spans="12:12" x14ac:dyDescent="0.25">
      <c r="L429" s="14"/>
    </row>
    <row r="430" spans="12:12" x14ac:dyDescent="0.25">
      <c r="L430" s="14"/>
    </row>
    <row r="431" spans="12:12" x14ac:dyDescent="0.25">
      <c r="L431" s="14"/>
    </row>
    <row r="432" spans="12:12" x14ac:dyDescent="0.25">
      <c r="L432" s="14"/>
    </row>
    <row r="433" spans="12:12" x14ac:dyDescent="0.25">
      <c r="L433" s="14"/>
    </row>
    <row r="434" spans="12:12" x14ac:dyDescent="0.25">
      <c r="L434" s="14"/>
    </row>
    <row r="435" spans="12:12" x14ac:dyDescent="0.25">
      <c r="L435" s="14"/>
    </row>
    <row r="436" spans="12:12" x14ac:dyDescent="0.25">
      <c r="L436" s="14"/>
    </row>
    <row r="437" spans="12:12" x14ac:dyDescent="0.25">
      <c r="L437" s="14"/>
    </row>
    <row r="438" spans="12:12" x14ac:dyDescent="0.25">
      <c r="L438" s="14"/>
    </row>
    <row r="439" spans="12:12" x14ac:dyDescent="0.25">
      <c r="L439" s="14"/>
    </row>
    <row r="440" spans="12:12" x14ac:dyDescent="0.25">
      <c r="L440" s="14"/>
    </row>
    <row r="441" spans="12:12" x14ac:dyDescent="0.25">
      <c r="L441" s="14"/>
    </row>
    <row r="442" spans="12:12" x14ac:dyDescent="0.25">
      <c r="L442" s="14"/>
    </row>
    <row r="443" spans="12:12" x14ac:dyDescent="0.25">
      <c r="L443" s="14"/>
    </row>
    <row r="444" spans="12:12" x14ac:dyDescent="0.25">
      <c r="L444" s="14"/>
    </row>
    <row r="445" spans="12:12" x14ac:dyDescent="0.25">
      <c r="L445" s="14"/>
    </row>
    <row r="446" spans="12:12" x14ac:dyDescent="0.25">
      <c r="L446" s="14"/>
    </row>
    <row r="447" spans="12:12" x14ac:dyDescent="0.25">
      <c r="L447" s="14"/>
    </row>
    <row r="448" spans="12:12" x14ac:dyDescent="0.25">
      <c r="L448" s="14"/>
    </row>
    <row r="449" spans="12:12" x14ac:dyDescent="0.25">
      <c r="L449" s="14"/>
    </row>
    <row r="450" spans="12:12" x14ac:dyDescent="0.25">
      <c r="L450" s="14"/>
    </row>
    <row r="451" spans="12:12" x14ac:dyDescent="0.25">
      <c r="L451" s="14"/>
    </row>
    <row r="452" spans="12:12" x14ac:dyDescent="0.25">
      <c r="L452" s="14"/>
    </row>
    <row r="453" spans="12:12" x14ac:dyDescent="0.25">
      <c r="L453" s="14"/>
    </row>
    <row r="454" spans="12:12" x14ac:dyDescent="0.25">
      <c r="L454" s="14"/>
    </row>
    <row r="455" spans="12:12" x14ac:dyDescent="0.25">
      <c r="L455" s="14"/>
    </row>
    <row r="456" spans="12:12" x14ac:dyDescent="0.25">
      <c r="L456" s="14"/>
    </row>
    <row r="457" spans="12:12" x14ac:dyDescent="0.25">
      <c r="L457" s="14"/>
    </row>
    <row r="458" spans="12:12" x14ac:dyDescent="0.25">
      <c r="L458" s="14"/>
    </row>
    <row r="459" spans="12:12" x14ac:dyDescent="0.25">
      <c r="L459" s="14"/>
    </row>
    <row r="460" spans="12:12" x14ac:dyDescent="0.25">
      <c r="L460" s="14"/>
    </row>
    <row r="461" spans="12:12" x14ac:dyDescent="0.25">
      <c r="L461" s="14"/>
    </row>
    <row r="462" spans="12:12" x14ac:dyDescent="0.25">
      <c r="L462" s="14"/>
    </row>
    <row r="463" spans="12:12" x14ac:dyDescent="0.25">
      <c r="L463" s="14"/>
    </row>
    <row r="464" spans="12:12" x14ac:dyDescent="0.25">
      <c r="L464" s="14"/>
    </row>
    <row r="465" spans="12:12" x14ac:dyDescent="0.25">
      <c r="L465" s="14"/>
    </row>
    <row r="466" spans="12:12" x14ac:dyDescent="0.25">
      <c r="L466" s="14"/>
    </row>
    <row r="467" spans="12:12" x14ac:dyDescent="0.25">
      <c r="L467" s="14"/>
    </row>
    <row r="468" spans="12:12" x14ac:dyDescent="0.25">
      <c r="L468" s="14"/>
    </row>
    <row r="469" spans="12:12" x14ac:dyDescent="0.25">
      <c r="L469" s="14"/>
    </row>
    <row r="470" spans="12:12" x14ac:dyDescent="0.25">
      <c r="L470" s="14"/>
    </row>
    <row r="471" spans="12:12" x14ac:dyDescent="0.25">
      <c r="L471" s="14"/>
    </row>
    <row r="472" spans="12:12" x14ac:dyDescent="0.25">
      <c r="L472" s="14"/>
    </row>
    <row r="473" spans="12:12" x14ac:dyDescent="0.25">
      <c r="L473" s="14"/>
    </row>
    <row r="474" spans="12:12" x14ac:dyDescent="0.25">
      <c r="L474" s="14"/>
    </row>
    <row r="475" spans="12:12" x14ac:dyDescent="0.25">
      <c r="L475" s="14"/>
    </row>
    <row r="476" spans="12:12" x14ac:dyDescent="0.25">
      <c r="L476" s="14"/>
    </row>
    <row r="477" spans="12:12" x14ac:dyDescent="0.25">
      <c r="L477" s="14"/>
    </row>
    <row r="478" spans="12:12" x14ac:dyDescent="0.25">
      <c r="L478" s="14"/>
    </row>
    <row r="479" spans="12:12" x14ac:dyDescent="0.25">
      <c r="L479" s="14"/>
    </row>
    <row r="480" spans="12:12" x14ac:dyDescent="0.25">
      <c r="L480" s="14"/>
    </row>
    <row r="481" spans="12:12" x14ac:dyDescent="0.25">
      <c r="L481" s="14"/>
    </row>
    <row r="482" spans="12:12" x14ac:dyDescent="0.25">
      <c r="L482" s="14"/>
    </row>
    <row r="483" spans="12:12" x14ac:dyDescent="0.25">
      <c r="L483" s="14"/>
    </row>
    <row r="484" spans="12:12" x14ac:dyDescent="0.25">
      <c r="L484" s="14"/>
    </row>
    <row r="485" spans="12:12" x14ac:dyDescent="0.25">
      <c r="L485" s="14"/>
    </row>
    <row r="486" spans="12:12" x14ac:dyDescent="0.25">
      <c r="L486" s="14"/>
    </row>
    <row r="487" spans="12:12" x14ac:dyDescent="0.25">
      <c r="L487" s="14"/>
    </row>
    <row r="488" spans="12:12" x14ac:dyDescent="0.25">
      <c r="L488" s="14"/>
    </row>
    <row r="489" spans="12:12" x14ac:dyDescent="0.25">
      <c r="L489" s="14"/>
    </row>
    <row r="490" spans="12:12" x14ac:dyDescent="0.25">
      <c r="L490" s="14"/>
    </row>
    <row r="491" spans="12:12" x14ac:dyDescent="0.25">
      <c r="L491" s="14"/>
    </row>
    <row r="492" spans="12:12" x14ac:dyDescent="0.25">
      <c r="L492" s="14"/>
    </row>
    <row r="493" spans="12:12" x14ac:dyDescent="0.25">
      <c r="L493" s="14"/>
    </row>
    <row r="494" spans="12:12" x14ac:dyDescent="0.25">
      <c r="L494" s="14"/>
    </row>
    <row r="495" spans="12:12" x14ac:dyDescent="0.25">
      <c r="L495" s="14"/>
    </row>
    <row r="496" spans="12:12" x14ac:dyDescent="0.25">
      <c r="L496" s="14"/>
    </row>
    <row r="497" spans="12:12" x14ac:dyDescent="0.25">
      <c r="L497" s="14"/>
    </row>
    <row r="498" spans="12:12" x14ac:dyDescent="0.25">
      <c r="L498" s="14"/>
    </row>
    <row r="499" spans="12:12" x14ac:dyDescent="0.25">
      <c r="L499" s="14"/>
    </row>
    <row r="500" spans="12:12" x14ac:dyDescent="0.25">
      <c r="L500" s="14"/>
    </row>
    <row r="501" spans="12:12" x14ac:dyDescent="0.25">
      <c r="L501" s="14"/>
    </row>
    <row r="502" spans="12:12" x14ac:dyDescent="0.25">
      <c r="L502" s="14"/>
    </row>
    <row r="503" spans="12:12" x14ac:dyDescent="0.25">
      <c r="L503" s="14"/>
    </row>
    <row r="504" spans="12:12" x14ac:dyDescent="0.25">
      <c r="L504" s="14"/>
    </row>
    <row r="505" spans="12:12" x14ac:dyDescent="0.25">
      <c r="L505" s="14"/>
    </row>
    <row r="506" spans="12:12" x14ac:dyDescent="0.25">
      <c r="L506" s="14"/>
    </row>
    <row r="507" spans="12:12" x14ac:dyDescent="0.25">
      <c r="L507" s="14"/>
    </row>
    <row r="508" spans="12:12" x14ac:dyDescent="0.25">
      <c r="L508" s="14"/>
    </row>
    <row r="509" spans="12:12" x14ac:dyDescent="0.25">
      <c r="L509" s="14"/>
    </row>
    <row r="510" spans="12:12" x14ac:dyDescent="0.25">
      <c r="L510" s="14"/>
    </row>
    <row r="511" spans="12:12" x14ac:dyDescent="0.25">
      <c r="L511" s="14"/>
    </row>
    <row r="512" spans="12:12" x14ac:dyDescent="0.25">
      <c r="L512" s="14"/>
    </row>
    <row r="513" spans="12:12" x14ac:dyDescent="0.25">
      <c r="L513" s="14"/>
    </row>
    <row r="514" spans="12:12" x14ac:dyDescent="0.25">
      <c r="L514" s="14"/>
    </row>
    <row r="515" spans="12:12" x14ac:dyDescent="0.25">
      <c r="L515" s="14"/>
    </row>
    <row r="516" spans="12:12" x14ac:dyDescent="0.25">
      <c r="L516" s="14"/>
    </row>
    <row r="517" spans="12:12" x14ac:dyDescent="0.25">
      <c r="L517" s="14"/>
    </row>
    <row r="518" spans="12:12" x14ac:dyDescent="0.25">
      <c r="L518" s="14"/>
    </row>
    <row r="519" spans="12:12" x14ac:dyDescent="0.25">
      <c r="L519" s="14"/>
    </row>
    <row r="520" spans="12:12" x14ac:dyDescent="0.25">
      <c r="L520" s="14"/>
    </row>
    <row r="521" spans="12:12" x14ac:dyDescent="0.25">
      <c r="L521" s="14"/>
    </row>
    <row r="522" spans="12:12" x14ac:dyDescent="0.25">
      <c r="L522" s="14"/>
    </row>
    <row r="523" spans="12:12" x14ac:dyDescent="0.25">
      <c r="L523" s="14"/>
    </row>
    <row r="524" spans="12:12" x14ac:dyDescent="0.25">
      <c r="L524" s="14"/>
    </row>
    <row r="525" spans="12:12" x14ac:dyDescent="0.25">
      <c r="L525" s="14"/>
    </row>
    <row r="526" spans="12:12" x14ac:dyDescent="0.25">
      <c r="L526" s="14"/>
    </row>
    <row r="527" spans="12:12" x14ac:dyDescent="0.25">
      <c r="L527" s="14"/>
    </row>
    <row r="528" spans="12:12" x14ac:dyDescent="0.25">
      <c r="L528" s="14"/>
    </row>
    <row r="529" spans="12:12" x14ac:dyDescent="0.25">
      <c r="L529" s="14"/>
    </row>
    <row r="530" spans="12:12" x14ac:dyDescent="0.25">
      <c r="L530" s="14"/>
    </row>
    <row r="531" spans="12:12" x14ac:dyDescent="0.25">
      <c r="L531" s="14"/>
    </row>
    <row r="532" spans="12:12" x14ac:dyDescent="0.25">
      <c r="L532" s="14"/>
    </row>
    <row r="533" spans="12:12" x14ac:dyDescent="0.25">
      <c r="L533" s="14"/>
    </row>
    <row r="534" spans="12:12" x14ac:dyDescent="0.25">
      <c r="L534" s="14"/>
    </row>
    <row r="535" spans="12:12" x14ac:dyDescent="0.25">
      <c r="L535" s="14"/>
    </row>
    <row r="536" spans="12:12" x14ac:dyDescent="0.25">
      <c r="L536" s="14"/>
    </row>
    <row r="537" spans="12:12" x14ac:dyDescent="0.25">
      <c r="L537" s="14"/>
    </row>
    <row r="538" spans="12:12" x14ac:dyDescent="0.25">
      <c r="L538" s="14"/>
    </row>
    <row r="539" spans="12:12" x14ac:dyDescent="0.25">
      <c r="L539" s="14"/>
    </row>
    <row r="540" spans="12:12" x14ac:dyDescent="0.25">
      <c r="L540" s="14"/>
    </row>
    <row r="541" spans="12:12" x14ac:dyDescent="0.25">
      <c r="L541" s="14"/>
    </row>
    <row r="542" spans="12:12" x14ac:dyDescent="0.25">
      <c r="L542" s="14"/>
    </row>
    <row r="543" spans="12:12" x14ac:dyDescent="0.25">
      <c r="L543" s="14"/>
    </row>
    <row r="544" spans="12:12" x14ac:dyDescent="0.25">
      <c r="L544" s="14"/>
    </row>
    <row r="545" spans="12:12" x14ac:dyDescent="0.25">
      <c r="L545" s="14"/>
    </row>
    <row r="546" spans="12:12" x14ac:dyDescent="0.25">
      <c r="L546" s="14"/>
    </row>
    <row r="547" spans="12:12" x14ac:dyDescent="0.25">
      <c r="L547" s="14"/>
    </row>
    <row r="548" spans="12:12" x14ac:dyDescent="0.25">
      <c r="L548" s="14"/>
    </row>
    <row r="549" spans="12:12" x14ac:dyDescent="0.25">
      <c r="L549" s="14"/>
    </row>
    <row r="550" spans="12:12" x14ac:dyDescent="0.25">
      <c r="L550" s="14"/>
    </row>
    <row r="551" spans="12:12" x14ac:dyDescent="0.25">
      <c r="L551" s="14"/>
    </row>
    <row r="552" spans="12:12" x14ac:dyDescent="0.25">
      <c r="L552" s="14"/>
    </row>
    <row r="553" spans="12:12" x14ac:dyDescent="0.25">
      <c r="L553" s="14"/>
    </row>
    <row r="554" spans="12:12" x14ac:dyDescent="0.25">
      <c r="L554" s="14"/>
    </row>
    <row r="555" spans="12:12" x14ac:dyDescent="0.25">
      <c r="L555" s="14"/>
    </row>
    <row r="556" spans="12:12" x14ac:dyDescent="0.25">
      <c r="L556" s="14"/>
    </row>
    <row r="557" spans="12:12" x14ac:dyDescent="0.25">
      <c r="L557" s="14"/>
    </row>
    <row r="558" spans="12:12" x14ac:dyDescent="0.25">
      <c r="L558" s="14"/>
    </row>
    <row r="559" spans="12:12" x14ac:dyDescent="0.25">
      <c r="L559" s="14"/>
    </row>
    <row r="560" spans="12:12" x14ac:dyDescent="0.25">
      <c r="L560" s="14"/>
    </row>
    <row r="561" spans="12:12" x14ac:dyDescent="0.25">
      <c r="L561" s="14"/>
    </row>
    <row r="562" spans="12:12" x14ac:dyDescent="0.25">
      <c r="L562" s="14"/>
    </row>
    <row r="563" spans="12:12" x14ac:dyDescent="0.25">
      <c r="L563" s="14"/>
    </row>
    <row r="564" spans="12:12" x14ac:dyDescent="0.25">
      <c r="L564" s="14"/>
    </row>
    <row r="565" spans="12:12" x14ac:dyDescent="0.25">
      <c r="L565" s="14"/>
    </row>
    <row r="566" spans="12:12" x14ac:dyDescent="0.25">
      <c r="L566" s="14"/>
    </row>
    <row r="567" spans="12:12" x14ac:dyDescent="0.25">
      <c r="L567" s="14"/>
    </row>
    <row r="568" spans="12:12" x14ac:dyDescent="0.25">
      <c r="L568" s="14"/>
    </row>
    <row r="569" spans="12:12" x14ac:dyDescent="0.25">
      <c r="L569" s="14"/>
    </row>
    <row r="570" spans="12:12" x14ac:dyDescent="0.25">
      <c r="L570" s="14"/>
    </row>
    <row r="571" spans="12:12" x14ac:dyDescent="0.25">
      <c r="L571" s="14"/>
    </row>
    <row r="572" spans="12:12" x14ac:dyDescent="0.25">
      <c r="L572" s="14"/>
    </row>
    <row r="573" spans="12:12" x14ac:dyDescent="0.25">
      <c r="L573" s="14"/>
    </row>
    <row r="574" spans="12:12" x14ac:dyDescent="0.25">
      <c r="L574" s="14"/>
    </row>
    <row r="575" spans="12:12" x14ac:dyDescent="0.25">
      <c r="L575" s="14"/>
    </row>
    <row r="576" spans="12:12" x14ac:dyDescent="0.25">
      <c r="L576" s="14"/>
    </row>
    <row r="577" spans="12:12" x14ac:dyDescent="0.25">
      <c r="L577" s="14"/>
    </row>
    <row r="578" spans="12:12" x14ac:dyDescent="0.25">
      <c r="L578" s="14"/>
    </row>
    <row r="579" spans="12:12" x14ac:dyDescent="0.25">
      <c r="L579" s="14"/>
    </row>
    <row r="580" spans="12:12" x14ac:dyDescent="0.25">
      <c r="L580" s="14"/>
    </row>
    <row r="581" spans="12:12" x14ac:dyDescent="0.25">
      <c r="L581" s="14"/>
    </row>
    <row r="582" spans="12:12" x14ac:dyDescent="0.25">
      <c r="L582" s="14"/>
    </row>
    <row r="583" spans="12:12" x14ac:dyDescent="0.25">
      <c r="L583" s="14"/>
    </row>
    <row r="584" spans="12:12" x14ac:dyDescent="0.25">
      <c r="L584" s="14"/>
    </row>
    <row r="585" spans="12:12" x14ac:dyDescent="0.25">
      <c r="L585" s="14"/>
    </row>
    <row r="586" spans="12:12" x14ac:dyDescent="0.25">
      <c r="L586" s="14"/>
    </row>
    <row r="587" spans="12:12" x14ac:dyDescent="0.25">
      <c r="L587" s="14"/>
    </row>
    <row r="588" spans="12:12" x14ac:dyDescent="0.25">
      <c r="L588" s="14"/>
    </row>
    <row r="589" spans="12:12" x14ac:dyDescent="0.25">
      <c r="L589" s="14"/>
    </row>
    <row r="590" spans="12:12" x14ac:dyDescent="0.25">
      <c r="L590" s="14"/>
    </row>
    <row r="591" spans="12:12" x14ac:dyDescent="0.25">
      <c r="L591" s="14"/>
    </row>
    <row r="592" spans="12:12" x14ac:dyDescent="0.25">
      <c r="L592" s="14"/>
    </row>
    <row r="593" spans="12:12" x14ac:dyDescent="0.25">
      <c r="L593" s="14"/>
    </row>
    <row r="594" spans="12:12" x14ac:dyDescent="0.25">
      <c r="L594" s="14"/>
    </row>
    <row r="595" spans="12:12" x14ac:dyDescent="0.25">
      <c r="L595" s="14"/>
    </row>
    <row r="596" spans="12:12" x14ac:dyDescent="0.25">
      <c r="L596" s="14"/>
    </row>
    <row r="597" spans="12:12" x14ac:dyDescent="0.25">
      <c r="L597" s="14"/>
    </row>
    <row r="598" spans="12:12" x14ac:dyDescent="0.25">
      <c r="L598" s="14"/>
    </row>
    <row r="599" spans="12:12" x14ac:dyDescent="0.25">
      <c r="L599" s="14"/>
    </row>
    <row r="600" spans="12:12" x14ac:dyDescent="0.25">
      <c r="L600" s="14"/>
    </row>
    <row r="601" spans="12:12" x14ac:dyDescent="0.25">
      <c r="L601" s="14"/>
    </row>
    <row r="602" spans="12:12" x14ac:dyDescent="0.25">
      <c r="L602" s="14"/>
    </row>
    <row r="603" spans="12:12" x14ac:dyDescent="0.25">
      <c r="L603" s="14"/>
    </row>
    <row r="604" spans="12:12" x14ac:dyDescent="0.25">
      <c r="L604" s="14"/>
    </row>
    <row r="605" spans="12:12" x14ac:dyDescent="0.25">
      <c r="L605" s="14"/>
    </row>
    <row r="606" spans="12:12" x14ac:dyDescent="0.25">
      <c r="L606" s="14"/>
    </row>
    <row r="607" spans="12:12" x14ac:dyDescent="0.25">
      <c r="L607" s="14"/>
    </row>
    <row r="608" spans="12:12" x14ac:dyDescent="0.25">
      <c r="L608" s="14"/>
    </row>
    <row r="609" spans="12:12" x14ac:dyDescent="0.25">
      <c r="L609" s="14"/>
    </row>
    <row r="610" spans="12:12" x14ac:dyDescent="0.25">
      <c r="L610" s="14"/>
    </row>
    <row r="611" spans="12:12" x14ac:dyDescent="0.25">
      <c r="L611" s="14"/>
    </row>
    <row r="612" spans="12:12" x14ac:dyDescent="0.25">
      <c r="L612" s="14"/>
    </row>
    <row r="613" spans="12:12" x14ac:dyDescent="0.25">
      <c r="L613" s="14"/>
    </row>
    <row r="614" spans="12:12" x14ac:dyDescent="0.25">
      <c r="L614" s="14"/>
    </row>
    <row r="615" spans="12:12" x14ac:dyDescent="0.25">
      <c r="L615" s="14"/>
    </row>
    <row r="616" spans="12:12" x14ac:dyDescent="0.25">
      <c r="L616" s="14"/>
    </row>
    <row r="617" spans="12:12" x14ac:dyDescent="0.25">
      <c r="L617" s="14"/>
    </row>
    <row r="618" spans="12:12" x14ac:dyDescent="0.25">
      <c r="L618" s="14"/>
    </row>
    <row r="619" spans="12:12" x14ac:dyDescent="0.25">
      <c r="L619" s="14"/>
    </row>
    <row r="620" spans="12:12" x14ac:dyDescent="0.25">
      <c r="L620" s="14"/>
    </row>
    <row r="621" spans="12:12" x14ac:dyDescent="0.25">
      <c r="L621" s="14"/>
    </row>
    <row r="622" spans="12:12" x14ac:dyDescent="0.25">
      <c r="L622" s="14"/>
    </row>
    <row r="623" spans="12:12" x14ac:dyDescent="0.25">
      <c r="L623" s="14"/>
    </row>
    <row r="624" spans="12:12" x14ac:dyDescent="0.25">
      <c r="L624" s="14"/>
    </row>
    <row r="625" spans="12:12" x14ac:dyDescent="0.25">
      <c r="L625" s="14"/>
    </row>
    <row r="626" spans="12:12" x14ac:dyDescent="0.25">
      <c r="L626" s="14"/>
    </row>
    <row r="627" spans="12:12" x14ac:dyDescent="0.25">
      <c r="L627" s="14"/>
    </row>
    <row r="628" spans="12:12" x14ac:dyDescent="0.25">
      <c r="L628" s="14"/>
    </row>
    <row r="629" spans="12:12" x14ac:dyDescent="0.25">
      <c r="L629" s="14"/>
    </row>
    <row r="630" spans="12:12" x14ac:dyDescent="0.25">
      <c r="L630" s="14"/>
    </row>
    <row r="631" spans="12:12" x14ac:dyDescent="0.25">
      <c r="L631" s="14"/>
    </row>
    <row r="632" spans="12:12" x14ac:dyDescent="0.25">
      <c r="L632" s="14"/>
    </row>
    <row r="633" spans="12:12" x14ac:dyDescent="0.25">
      <c r="L633" s="14"/>
    </row>
    <row r="634" spans="12:12" x14ac:dyDescent="0.25">
      <c r="L634" s="14"/>
    </row>
    <row r="635" spans="12:12" x14ac:dyDescent="0.25">
      <c r="L635" s="14"/>
    </row>
    <row r="636" spans="12:12" x14ac:dyDescent="0.25">
      <c r="L636" s="14"/>
    </row>
    <row r="637" spans="12:12" x14ac:dyDescent="0.25">
      <c r="L637" s="14"/>
    </row>
    <row r="638" spans="12:12" x14ac:dyDescent="0.25">
      <c r="L638" s="14"/>
    </row>
    <row r="639" spans="12:12" x14ac:dyDescent="0.25">
      <c r="L639" s="14"/>
    </row>
    <row r="640" spans="12:12" x14ac:dyDescent="0.25">
      <c r="L640" s="14"/>
    </row>
    <row r="641" spans="12:12" x14ac:dyDescent="0.25">
      <c r="L641" s="14"/>
    </row>
    <row r="642" spans="12:12" x14ac:dyDescent="0.25">
      <c r="L642" s="14"/>
    </row>
    <row r="643" spans="12:12" x14ac:dyDescent="0.25">
      <c r="L643" s="14"/>
    </row>
    <row r="644" spans="12:12" x14ac:dyDescent="0.25">
      <c r="L644" s="14"/>
    </row>
    <row r="645" spans="12:12" x14ac:dyDescent="0.25">
      <c r="L645" s="14"/>
    </row>
    <row r="646" spans="12:12" x14ac:dyDescent="0.25">
      <c r="L646" s="14"/>
    </row>
    <row r="647" spans="12:12" x14ac:dyDescent="0.25">
      <c r="L647" s="14"/>
    </row>
    <row r="648" spans="12:12" x14ac:dyDescent="0.25">
      <c r="L648" s="14"/>
    </row>
    <row r="649" spans="12:12" x14ac:dyDescent="0.25">
      <c r="L649" s="14"/>
    </row>
    <row r="650" spans="12:12" x14ac:dyDescent="0.25">
      <c r="L650" s="14"/>
    </row>
    <row r="651" spans="12:12" x14ac:dyDescent="0.25">
      <c r="L651" s="14"/>
    </row>
    <row r="652" spans="12:12" x14ac:dyDescent="0.25">
      <c r="L652" s="14"/>
    </row>
    <row r="653" spans="12:12" x14ac:dyDescent="0.25">
      <c r="L653" s="14"/>
    </row>
    <row r="654" spans="12:12" x14ac:dyDescent="0.25">
      <c r="L654" s="14"/>
    </row>
    <row r="655" spans="12:12" x14ac:dyDescent="0.25">
      <c r="L655" s="14"/>
    </row>
    <row r="656" spans="12:12" x14ac:dyDescent="0.25">
      <c r="L656" s="14"/>
    </row>
    <row r="657" spans="12:12" x14ac:dyDescent="0.25">
      <c r="L657" s="14"/>
    </row>
    <row r="658" spans="12:12" x14ac:dyDescent="0.25">
      <c r="L658" s="14"/>
    </row>
    <row r="659" spans="12:12" x14ac:dyDescent="0.25">
      <c r="L659" s="14"/>
    </row>
    <row r="660" spans="12:12" x14ac:dyDescent="0.25">
      <c r="L660" s="14"/>
    </row>
    <row r="661" spans="12:12" x14ac:dyDescent="0.25">
      <c r="L661" s="14"/>
    </row>
    <row r="662" spans="12:12" x14ac:dyDescent="0.25">
      <c r="L662" s="14"/>
    </row>
    <row r="663" spans="12:12" x14ac:dyDescent="0.25">
      <c r="L663" s="14"/>
    </row>
    <row r="664" spans="12:12" x14ac:dyDescent="0.25">
      <c r="L664" s="14"/>
    </row>
    <row r="665" spans="12:12" x14ac:dyDescent="0.25">
      <c r="L665" s="14"/>
    </row>
    <row r="666" spans="12:12" x14ac:dyDescent="0.25">
      <c r="L666" s="14"/>
    </row>
    <row r="667" spans="12:12" x14ac:dyDescent="0.25">
      <c r="L667" s="14"/>
    </row>
    <row r="668" spans="12:12" x14ac:dyDescent="0.25">
      <c r="L668" s="14"/>
    </row>
    <row r="669" spans="12:12" x14ac:dyDescent="0.25">
      <c r="L669" s="14"/>
    </row>
    <row r="670" spans="12:12" x14ac:dyDescent="0.25">
      <c r="L670" s="14"/>
    </row>
    <row r="671" spans="12:12" x14ac:dyDescent="0.25">
      <c r="L671" s="14"/>
    </row>
    <row r="672" spans="12:12" x14ac:dyDescent="0.25">
      <c r="L672" s="14"/>
    </row>
    <row r="673" spans="12:12" x14ac:dyDescent="0.25">
      <c r="L673" s="14"/>
    </row>
    <row r="674" spans="12:12" x14ac:dyDescent="0.25">
      <c r="L674" s="14"/>
    </row>
    <row r="675" spans="12:12" x14ac:dyDescent="0.25">
      <c r="L675" s="14"/>
    </row>
    <row r="676" spans="12:12" x14ac:dyDescent="0.25">
      <c r="L676" s="14"/>
    </row>
    <row r="677" spans="12:12" x14ac:dyDescent="0.25">
      <c r="L677" s="14"/>
    </row>
    <row r="678" spans="12:12" x14ac:dyDescent="0.25">
      <c r="L678" s="14"/>
    </row>
    <row r="679" spans="12:12" x14ac:dyDescent="0.25">
      <c r="L679" s="14"/>
    </row>
    <row r="680" spans="12:12" x14ac:dyDescent="0.25">
      <c r="L680" s="14"/>
    </row>
    <row r="681" spans="12:12" x14ac:dyDescent="0.25">
      <c r="L681" s="14"/>
    </row>
    <row r="682" spans="12:12" x14ac:dyDescent="0.25">
      <c r="L682" s="14"/>
    </row>
    <row r="683" spans="12:12" x14ac:dyDescent="0.25">
      <c r="L683" s="14"/>
    </row>
    <row r="684" spans="12:12" x14ac:dyDescent="0.25">
      <c r="L684" s="14"/>
    </row>
    <row r="685" spans="12:12" x14ac:dyDescent="0.25">
      <c r="L685" s="14"/>
    </row>
    <row r="686" spans="12:12" x14ac:dyDescent="0.25">
      <c r="L686" s="14"/>
    </row>
    <row r="687" spans="12:12" x14ac:dyDescent="0.25">
      <c r="L687" s="14"/>
    </row>
    <row r="688" spans="12:12" x14ac:dyDescent="0.25">
      <c r="L688" s="14"/>
    </row>
    <row r="689" spans="12:12" x14ac:dyDescent="0.25">
      <c r="L689" s="14"/>
    </row>
    <row r="690" spans="12:12" x14ac:dyDescent="0.25">
      <c r="L690" s="14"/>
    </row>
    <row r="691" spans="12:12" x14ac:dyDescent="0.25">
      <c r="L691" s="14"/>
    </row>
    <row r="692" spans="12:12" x14ac:dyDescent="0.25">
      <c r="L692" s="14"/>
    </row>
    <row r="693" spans="12:12" x14ac:dyDescent="0.25">
      <c r="L693" s="14"/>
    </row>
    <row r="694" spans="12:12" x14ac:dyDescent="0.25">
      <c r="L694" s="14"/>
    </row>
    <row r="695" spans="12:12" x14ac:dyDescent="0.25">
      <c r="L695" s="14"/>
    </row>
    <row r="696" spans="12:12" x14ac:dyDescent="0.25">
      <c r="L696" s="14"/>
    </row>
    <row r="697" spans="12:12" x14ac:dyDescent="0.25">
      <c r="L697" s="14"/>
    </row>
    <row r="698" spans="12:12" x14ac:dyDescent="0.25">
      <c r="L698" s="14"/>
    </row>
    <row r="699" spans="12:12" x14ac:dyDescent="0.25">
      <c r="L699" s="14"/>
    </row>
    <row r="700" spans="12:12" x14ac:dyDescent="0.25">
      <c r="L700" s="14"/>
    </row>
    <row r="701" spans="12:12" x14ac:dyDescent="0.25">
      <c r="L701" s="14"/>
    </row>
    <row r="702" spans="12:12" x14ac:dyDescent="0.25">
      <c r="L702" s="14"/>
    </row>
    <row r="703" spans="12:12" x14ac:dyDescent="0.25">
      <c r="L703" s="14"/>
    </row>
    <row r="704" spans="12:12" x14ac:dyDescent="0.25">
      <c r="L704" s="14"/>
    </row>
    <row r="705" spans="12:12" x14ac:dyDescent="0.25">
      <c r="L705" s="14"/>
    </row>
    <row r="706" spans="12:12" x14ac:dyDescent="0.25">
      <c r="L706" s="14"/>
    </row>
    <row r="707" spans="12:12" x14ac:dyDescent="0.25">
      <c r="L707" s="14"/>
    </row>
    <row r="708" spans="12:12" x14ac:dyDescent="0.25">
      <c r="L708" s="14"/>
    </row>
    <row r="709" spans="12:12" x14ac:dyDescent="0.25">
      <c r="L709" s="14"/>
    </row>
    <row r="710" spans="12:12" x14ac:dyDescent="0.25">
      <c r="L710" s="14"/>
    </row>
    <row r="711" spans="12:12" x14ac:dyDescent="0.25">
      <c r="L711" s="14"/>
    </row>
    <row r="712" spans="12:12" x14ac:dyDescent="0.25">
      <c r="L712" s="14"/>
    </row>
    <row r="713" spans="12:12" x14ac:dyDescent="0.25">
      <c r="L713" s="14"/>
    </row>
    <row r="714" spans="12:12" x14ac:dyDescent="0.25">
      <c r="L714" s="14"/>
    </row>
    <row r="715" spans="12:12" x14ac:dyDescent="0.25">
      <c r="L715" s="14"/>
    </row>
    <row r="716" spans="12:12" x14ac:dyDescent="0.25">
      <c r="L716" s="14"/>
    </row>
    <row r="717" spans="12:12" x14ac:dyDescent="0.25">
      <c r="L717" s="14"/>
    </row>
    <row r="718" spans="12:12" x14ac:dyDescent="0.25">
      <c r="L718" s="14"/>
    </row>
    <row r="719" spans="12:12" x14ac:dyDescent="0.25">
      <c r="L719" s="14"/>
    </row>
    <row r="720" spans="12:12" x14ac:dyDescent="0.25">
      <c r="L720" s="14"/>
    </row>
    <row r="721" spans="12:12" x14ac:dyDescent="0.25">
      <c r="L721" s="14"/>
    </row>
    <row r="722" spans="12:12" x14ac:dyDescent="0.25">
      <c r="L722" s="14"/>
    </row>
    <row r="723" spans="12:12" x14ac:dyDescent="0.25">
      <c r="L723" s="14"/>
    </row>
    <row r="724" spans="12:12" x14ac:dyDescent="0.25">
      <c r="L724" s="14"/>
    </row>
    <row r="725" spans="12:12" x14ac:dyDescent="0.25">
      <c r="L725" s="14"/>
    </row>
    <row r="726" spans="12:12" x14ac:dyDescent="0.25">
      <c r="L726" s="14"/>
    </row>
    <row r="727" spans="12:12" x14ac:dyDescent="0.25">
      <c r="L727" s="14"/>
    </row>
    <row r="728" spans="12:12" x14ac:dyDescent="0.25">
      <c r="L728" s="14"/>
    </row>
    <row r="729" spans="12:12" x14ac:dyDescent="0.25">
      <c r="L729" s="14"/>
    </row>
    <row r="730" spans="12:12" x14ac:dyDescent="0.25">
      <c r="L730" s="14"/>
    </row>
    <row r="731" spans="12:12" x14ac:dyDescent="0.25">
      <c r="L731" s="14"/>
    </row>
    <row r="732" spans="12:12" x14ac:dyDescent="0.25">
      <c r="L732" s="14"/>
    </row>
    <row r="733" spans="12:12" x14ac:dyDescent="0.25">
      <c r="L733" s="14"/>
    </row>
    <row r="734" spans="12:12" x14ac:dyDescent="0.25">
      <c r="L734" s="14"/>
    </row>
    <row r="735" spans="12:12" x14ac:dyDescent="0.25">
      <c r="L735" s="14"/>
    </row>
    <row r="736" spans="12:12" x14ac:dyDescent="0.25">
      <c r="L736" s="14"/>
    </row>
    <row r="737" spans="12:12" x14ac:dyDescent="0.25">
      <c r="L737" s="14"/>
    </row>
    <row r="738" spans="12:12" x14ac:dyDescent="0.25">
      <c r="L738" s="14"/>
    </row>
    <row r="739" spans="12:12" x14ac:dyDescent="0.25">
      <c r="L739" s="14"/>
    </row>
    <row r="740" spans="12:12" x14ac:dyDescent="0.25">
      <c r="L740" s="14"/>
    </row>
    <row r="741" spans="12:12" x14ac:dyDescent="0.25">
      <c r="L741" s="14"/>
    </row>
    <row r="742" spans="12:12" x14ac:dyDescent="0.25">
      <c r="L742" s="14"/>
    </row>
    <row r="743" spans="12:12" x14ac:dyDescent="0.25">
      <c r="L743" s="14"/>
    </row>
    <row r="744" spans="12:12" x14ac:dyDescent="0.25">
      <c r="L744" s="14"/>
    </row>
    <row r="745" spans="12:12" x14ac:dyDescent="0.25">
      <c r="L745" s="14"/>
    </row>
    <row r="746" spans="12:12" x14ac:dyDescent="0.25">
      <c r="L746" s="14"/>
    </row>
    <row r="747" spans="12:12" x14ac:dyDescent="0.25">
      <c r="L747" s="14"/>
    </row>
    <row r="748" spans="12:12" x14ac:dyDescent="0.25">
      <c r="L748" s="14"/>
    </row>
    <row r="749" spans="12:12" x14ac:dyDescent="0.25">
      <c r="L749" s="14"/>
    </row>
    <row r="750" spans="12:12" x14ac:dyDescent="0.25">
      <c r="L750" s="14"/>
    </row>
    <row r="751" spans="12:12" x14ac:dyDescent="0.25">
      <c r="L751" s="14"/>
    </row>
    <row r="752" spans="12:12" x14ac:dyDescent="0.25">
      <c r="L752" s="14"/>
    </row>
    <row r="753" spans="12:12" x14ac:dyDescent="0.25">
      <c r="L753" s="14"/>
    </row>
    <row r="754" spans="12:12" x14ac:dyDescent="0.25">
      <c r="L754" s="14"/>
    </row>
    <row r="755" spans="12:12" x14ac:dyDescent="0.25">
      <c r="L755" s="14"/>
    </row>
    <row r="756" spans="12:12" x14ac:dyDescent="0.25">
      <c r="L756" s="14"/>
    </row>
    <row r="757" spans="12:12" x14ac:dyDescent="0.25">
      <c r="L757" s="14"/>
    </row>
    <row r="758" spans="12:12" x14ac:dyDescent="0.25">
      <c r="L758" s="14"/>
    </row>
    <row r="759" spans="12:12" x14ac:dyDescent="0.25">
      <c r="L759" s="14"/>
    </row>
    <row r="760" spans="12:12" x14ac:dyDescent="0.25">
      <c r="L760" s="14"/>
    </row>
    <row r="761" spans="12:12" x14ac:dyDescent="0.25">
      <c r="L761" s="14"/>
    </row>
    <row r="762" spans="12:12" x14ac:dyDescent="0.25">
      <c r="L762" s="14"/>
    </row>
    <row r="763" spans="12:12" x14ac:dyDescent="0.25">
      <c r="L763" s="14"/>
    </row>
    <row r="764" spans="12:12" x14ac:dyDescent="0.25">
      <c r="L764" s="14"/>
    </row>
    <row r="765" spans="12:12" x14ac:dyDescent="0.25">
      <c r="L765" s="14"/>
    </row>
    <row r="766" spans="12:12" x14ac:dyDescent="0.25">
      <c r="L766" s="14"/>
    </row>
    <row r="767" spans="12:12" x14ac:dyDescent="0.25">
      <c r="L767" s="14"/>
    </row>
    <row r="768" spans="12:12" x14ac:dyDescent="0.25">
      <c r="L768" s="14"/>
    </row>
    <row r="769" spans="12:12" x14ac:dyDescent="0.25">
      <c r="L769" s="14"/>
    </row>
    <row r="770" spans="12:12" x14ac:dyDescent="0.25">
      <c r="L770" s="14"/>
    </row>
    <row r="771" spans="12:12" x14ac:dyDescent="0.25">
      <c r="L771" s="14"/>
    </row>
    <row r="772" spans="12:12" x14ac:dyDescent="0.25">
      <c r="L772" s="14"/>
    </row>
    <row r="773" spans="12:12" x14ac:dyDescent="0.25">
      <c r="L773" s="14"/>
    </row>
    <row r="774" spans="12:12" x14ac:dyDescent="0.25">
      <c r="L774" s="14"/>
    </row>
    <row r="775" spans="12:12" x14ac:dyDescent="0.25">
      <c r="L775" s="14"/>
    </row>
    <row r="776" spans="12:12" x14ac:dyDescent="0.25">
      <c r="L776" s="14"/>
    </row>
    <row r="777" spans="12:12" x14ac:dyDescent="0.25">
      <c r="L777" s="14"/>
    </row>
    <row r="778" spans="12:12" x14ac:dyDescent="0.25">
      <c r="L778" s="14"/>
    </row>
    <row r="779" spans="12:12" x14ac:dyDescent="0.25">
      <c r="L779" s="14"/>
    </row>
    <row r="780" spans="12:12" x14ac:dyDescent="0.25">
      <c r="L780" s="14"/>
    </row>
    <row r="781" spans="12:12" x14ac:dyDescent="0.25">
      <c r="L781" s="14"/>
    </row>
    <row r="782" spans="12:12" x14ac:dyDescent="0.25">
      <c r="L782" s="14"/>
    </row>
    <row r="783" spans="12:12" x14ac:dyDescent="0.25">
      <c r="L783" s="14"/>
    </row>
    <row r="784" spans="12:12" x14ac:dyDescent="0.25">
      <c r="L784" s="14"/>
    </row>
    <row r="785" spans="12:12" x14ac:dyDescent="0.25">
      <c r="L785" s="14"/>
    </row>
    <row r="786" spans="12:12" x14ac:dyDescent="0.25">
      <c r="L786" s="14"/>
    </row>
    <row r="787" spans="12:12" x14ac:dyDescent="0.25">
      <c r="L787" s="14"/>
    </row>
    <row r="788" spans="12:12" x14ac:dyDescent="0.25">
      <c r="L788" s="14"/>
    </row>
    <row r="789" spans="12:12" x14ac:dyDescent="0.25">
      <c r="L789" s="14"/>
    </row>
    <row r="790" spans="12:12" x14ac:dyDescent="0.25">
      <c r="L790" s="14"/>
    </row>
    <row r="791" spans="12:12" x14ac:dyDescent="0.25">
      <c r="L791" s="14"/>
    </row>
    <row r="792" spans="12:12" x14ac:dyDescent="0.25">
      <c r="L792" s="14"/>
    </row>
    <row r="793" spans="12:12" x14ac:dyDescent="0.25">
      <c r="L793" s="14"/>
    </row>
    <row r="794" spans="12:12" x14ac:dyDescent="0.25">
      <c r="L794" s="14"/>
    </row>
    <row r="795" spans="12:12" x14ac:dyDescent="0.25">
      <c r="L795" s="14"/>
    </row>
    <row r="796" spans="12:12" x14ac:dyDescent="0.25">
      <c r="L796" s="14"/>
    </row>
    <row r="797" spans="12:12" x14ac:dyDescent="0.25">
      <c r="L797" s="14"/>
    </row>
    <row r="798" spans="12:12" x14ac:dyDescent="0.25">
      <c r="L798" s="14"/>
    </row>
    <row r="799" spans="12:12" x14ac:dyDescent="0.25">
      <c r="L799" s="14"/>
    </row>
    <row r="800" spans="12:12" x14ac:dyDescent="0.25">
      <c r="L800" s="14"/>
    </row>
    <row r="801" spans="12:12" x14ac:dyDescent="0.25">
      <c r="L801" s="14"/>
    </row>
    <row r="802" spans="12:12" x14ac:dyDescent="0.25">
      <c r="L802" s="14"/>
    </row>
    <row r="803" spans="12:12" x14ac:dyDescent="0.25">
      <c r="L803" s="14"/>
    </row>
    <row r="804" spans="12:12" x14ac:dyDescent="0.25">
      <c r="L804" s="14"/>
    </row>
    <row r="805" spans="12:12" x14ac:dyDescent="0.25">
      <c r="L805" s="14"/>
    </row>
    <row r="806" spans="12:12" x14ac:dyDescent="0.25">
      <c r="L806" s="14"/>
    </row>
    <row r="807" spans="12:12" x14ac:dyDescent="0.25">
      <c r="L807" s="14"/>
    </row>
    <row r="808" spans="12:12" x14ac:dyDescent="0.25">
      <c r="L808" s="14"/>
    </row>
    <row r="809" spans="12:12" x14ac:dyDescent="0.25">
      <c r="L809" s="14"/>
    </row>
    <row r="810" spans="12:12" x14ac:dyDescent="0.25">
      <c r="L810" s="14"/>
    </row>
    <row r="811" spans="12:12" x14ac:dyDescent="0.25">
      <c r="L811" s="14"/>
    </row>
    <row r="812" spans="12:12" x14ac:dyDescent="0.25">
      <c r="L812" s="14"/>
    </row>
    <row r="813" spans="12:12" x14ac:dyDescent="0.25">
      <c r="L813" s="14"/>
    </row>
    <row r="814" spans="12:12" x14ac:dyDescent="0.25">
      <c r="L814" s="14"/>
    </row>
    <row r="815" spans="12:12" x14ac:dyDescent="0.25">
      <c r="L815" s="14"/>
    </row>
    <row r="816" spans="12:12" x14ac:dyDescent="0.25">
      <c r="L816" s="14"/>
    </row>
    <row r="817" spans="12:12" x14ac:dyDescent="0.25">
      <c r="L817" s="14"/>
    </row>
    <row r="818" spans="12:12" x14ac:dyDescent="0.25">
      <c r="L818" s="14"/>
    </row>
    <row r="819" spans="12:12" x14ac:dyDescent="0.25">
      <c r="L819" s="14"/>
    </row>
    <row r="820" spans="12:12" x14ac:dyDescent="0.25">
      <c r="L820" s="14"/>
    </row>
    <row r="821" spans="12:12" x14ac:dyDescent="0.25">
      <c r="L821" s="14"/>
    </row>
    <row r="822" spans="12:12" x14ac:dyDescent="0.25">
      <c r="L822" s="14"/>
    </row>
    <row r="823" spans="12:12" x14ac:dyDescent="0.25">
      <c r="L823" s="14"/>
    </row>
    <row r="824" spans="12:12" x14ac:dyDescent="0.25">
      <c r="L824" s="14"/>
    </row>
    <row r="825" spans="12:12" x14ac:dyDescent="0.25">
      <c r="L825" s="14"/>
    </row>
    <row r="826" spans="12:12" x14ac:dyDescent="0.25">
      <c r="L826" s="14"/>
    </row>
    <row r="827" spans="12:12" x14ac:dyDescent="0.25">
      <c r="L827" s="14"/>
    </row>
    <row r="828" spans="12:12" x14ac:dyDescent="0.25">
      <c r="L828" s="14"/>
    </row>
    <row r="829" spans="12:12" x14ac:dyDescent="0.25">
      <c r="L829" s="14"/>
    </row>
    <row r="830" spans="12:12" x14ac:dyDescent="0.25">
      <c r="L830" s="14"/>
    </row>
    <row r="831" spans="12:12" x14ac:dyDescent="0.25">
      <c r="L831" s="14"/>
    </row>
    <row r="832" spans="12:12" x14ac:dyDescent="0.25">
      <c r="L832" s="14"/>
    </row>
    <row r="833" spans="12:12" x14ac:dyDescent="0.25">
      <c r="L833" s="14"/>
    </row>
    <row r="834" spans="12:12" x14ac:dyDescent="0.25">
      <c r="L834" s="14"/>
    </row>
    <row r="835" spans="12:12" x14ac:dyDescent="0.25">
      <c r="L835" s="14"/>
    </row>
    <row r="836" spans="12:12" x14ac:dyDescent="0.25">
      <c r="L836" s="14"/>
    </row>
    <row r="837" spans="12:12" x14ac:dyDescent="0.25">
      <c r="L837" s="14"/>
    </row>
    <row r="838" spans="12:12" x14ac:dyDescent="0.25">
      <c r="L838" s="14"/>
    </row>
    <row r="839" spans="12:12" x14ac:dyDescent="0.25">
      <c r="L839" s="14"/>
    </row>
    <row r="840" spans="12:12" x14ac:dyDescent="0.25">
      <c r="L840" s="14"/>
    </row>
    <row r="841" spans="12:12" x14ac:dyDescent="0.25">
      <c r="L841" s="14"/>
    </row>
    <row r="842" spans="12:12" x14ac:dyDescent="0.25">
      <c r="L842" s="14"/>
    </row>
    <row r="843" spans="12:12" x14ac:dyDescent="0.25">
      <c r="L843" s="14"/>
    </row>
    <row r="844" spans="12:12" x14ac:dyDescent="0.25">
      <c r="L844" s="14"/>
    </row>
    <row r="845" spans="12:12" x14ac:dyDescent="0.25">
      <c r="L845" s="14"/>
    </row>
    <row r="846" spans="12:12" x14ac:dyDescent="0.25">
      <c r="L846" s="14"/>
    </row>
    <row r="847" spans="12:12" x14ac:dyDescent="0.25">
      <c r="L847" s="14"/>
    </row>
    <row r="848" spans="12:12" x14ac:dyDescent="0.25">
      <c r="L848" s="14"/>
    </row>
    <row r="849" spans="12:12" x14ac:dyDescent="0.25">
      <c r="L849" s="14"/>
    </row>
    <row r="850" spans="12:12" x14ac:dyDescent="0.25">
      <c r="L850" s="14"/>
    </row>
    <row r="851" spans="12:12" x14ac:dyDescent="0.25">
      <c r="L851" s="14"/>
    </row>
    <row r="852" spans="12:12" x14ac:dyDescent="0.25">
      <c r="L852" s="14"/>
    </row>
    <row r="853" spans="12:12" x14ac:dyDescent="0.25">
      <c r="L853" s="14"/>
    </row>
    <row r="854" spans="12:12" x14ac:dyDescent="0.25">
      <c r="L854" s="14"/>
    </row>
    <row r="855" spans="12:12" x14ac:dyDescent="0.25">
      <c r="L855" s="14"/>
    </row>
    <row r="856" spans="12:12" x14ac:dyDescent="0.25">
      <c r="L856" s="14"/>
    </row>
    <row r="857" spans="12:12" x14ac:dyDescent="0.25">
      <c r="L857" s="14"/>
    </row>
    <row r="858" spans="12:12" x14ac:dyDescent="0.25">
      <c r="L858" s="14"/>
    </row>
    <row r="859" spans="12:12" x14ac:dyDescent="0.25">
      <c r="L859" s="14"/>
    </row>
    <row r="860" spans="12:12" x14ac:dyDescent="0.25">
      <c r="L860" s="14"/>
    </row>
    <row r="861" spans="12:12" x14ac:dyDescent="0.25">
      <c r="L861" s="14"/>
    </row>
    <row r="862" spans="12:12" x14ac:dyDescent="0.25">
      <c r="L862" s="14"/>
    </row>
    <row r="863" spans="12:12" x14ac:dyDescent="0.25">
      <c r="L863" s="14"/>
    </row>
    <row r="864" spans="12:12" x14ac:dyDescent="0.25">
      <c r="L864" s="14"/>
    </row>
    <row r="865" spans="12:12" x14ac:dyDescent="0.25">
      <c r="L865" s="14"/>
    </row>
    <row r="866" spans="12:12" x14ac:dyDescent="0.25">
      <c r="L866" s="14"/>
    </row>
    <row r="867" spans="12:12" x14ac:dyDescent="0.25">
      <c r="L867" s="14"/>
    </row>
    <row r="868" spans="12:12" x14ac:dyDescent="0.25">
      <c r="L868" s="14"/>
    </row>
    <row r="869" spans="12:12" x14ac:dyDescent="0.25">
      <c r="L869" s="14"/>
    </row>
    <row r="870" spans="12:12" x14ac:dyDescent="0.25">
      <c r="L870" s="14"/>
    </row>
    <row r="871" spans="12:12" x14ac:dyDescent="0.25">
      <c r="L871" s="14"/>
    </row>
    <row r="872" spans="12:12" x14ac:dyDescent="0.25">
      <c r="L872" s="14"/>
    </row>
    <row r="873" spans="12:12" x14ac:dyDescent="0.25">
      <c r="L873" s="14"/>
    </row>
    <row r="874" spans="12:12" x14ac:dyDescent="0.25">
      <c r="L874" s="14"/>
    </row>
    <row r="875" spans="12:12" x14ac:dyDescent="0.25">
      <c r="L875" s="14"/>
    </row>
    <row r="876" spans="12:12" x14ac:dyDescent="0.25">
      <c r="L876" s="14"/>
    </row>
    <row r="877" spans="12:12" x14ac:dyDescent="0.25">
      <c r="L877" s="14"/>
    </row>
    <row r="878" spans="12:12" x14ac:dyDescent="0.25">
      <c r="L878" s="14"/>
    </row>
    <row r="879" spans="12:12" x14ac:dyDescent="0.25">
      <c r="L879" s="14"/>
    </row>
    <row r="880" spans="12:12" x14ac:dyDescent="0.25">
      <c r="L880" s="14"/>
    </row>
    <row r="881" spans="12:12" x14ac:dyDescent="0.25">
      <c r="L881" s="14"/>
    </row>
    <row r="882" spans="12:12" x14ac:dyDescent="0.25">
      <c r="L882" s="14"/>
    </row>
    <row r="883" spans="12:12" x14ac:dyDescent="0.25">
      <c r="L883" s="14"/>
    </row>
    <row r="884" spans="12:12" x14ac:dyDescent="0.25">
      <c r="L884" s="14"/>
    </row>
    <row r="885" spans="12:12" x14ac:dyDescent="0.25">
      <c r="L885" s="14"/>
    </row>
    <row r="886" spans="12:12" x14ac:dyDescent="0.25">
      <c r="L886" s="14"/>
    </row>
    <row r="887" spans="12:12" x14ac:dyDescent="0.25">
      <c r="L887" s="14"/>
    </row>
    <row r="888" spans="12:12" x14ac:dyDescent="0.25">
      <c r="L888" s="14"/>
    </row>
    <row r="889" spans="12:12" x14ac:dyDescent="0.25">
      <c r="L889" s="14"/>
    </row>
    <row r="890" spans="12:12" x14ac:dyDescent="0.25">
      <c r="L890" s="14"/>
    </row>
    <row r="891" spans="12:12" x14ac:dyDescent="0.25">
      <c r="L891" s="14"/>
    </row>
    <row r="892" spans="12:12" x14ac:dyDescent="0.25">
      <c r="L892" s="14"/>
    </row>
    <row r="893" spans="12:12" x14ac:dyDescent="0.25">
      <c r="L893" s="14"/>
    </row>
    <row r="894" spans="12:12" x14ac:dyDescent="0.25">
      <c r="L894" s="14"/>
    </row>
    <row r="895" spans="12:12" x14ac:dyDescent="0.25">
      <c r="L895" s="14"/>
    </row>
    <row r="896" spans="12:12" x14ac:dyDescent="0.25">
      <c r="L896" s="14"/>
    </row>
    <row r="897" spans="12:12" x14ac:dyDescent="0.25">
      <c r="L897" s="14"/>
    </row>
    <row r="898" spans="12:12" x14ac:dyDescent="0.25">
      <c r="L898" s="14"/>
    </row>
    <row r="899" spans="12:12" x14ac:dyDescent="0.25">
      <c r="L899" s="14"/>
    </row>
    <row r="900" spans="12:12" x14ac:dyDescent="0.25">
      <c r="L900" s="14"/>
    </row>
    <row r="901" spans="12:12" x14ac:dyDescent="0.25">
      <c r="L901" s="14"/>
    </row>
    <row r="902" spans="12:12" x14ac:dyDescent="0.25">
      <c r="L902" s="14"/>
    </row>
    <row r="903" spans="12:12" x14ac:dyDescent="0.25">
      <c r="L903" s="14"/>
    </row>
    <row r="904" spans="12:12" x14ac:dyDescent="0.25">
      <c r="L904" s="14"/>
    </row>
    <row r="905" spans="12:12" x14ac:dyDescent="0.25">
      <c r="L905" s="14"/>
    </row>
    <row r="906" spans="12:12" x14ac:dyDescent="0.25">
      <c r="L906" s="14"/>
    </row>
    <row r="907" spans="12:12" x14ac:dyDescent="0.25">
      <c r="L907" s="14"/>
    </row>
    <row r="908" spans="12:12" x14ac:dyDescent="0.25">
      <c r="L908" s="14"/>
    </row>
    <row r="909" spans="12:12" x14ac:dyDescent="0.25">
      <c r="L909" s="14"/>
    </row>
    <row r="910" spans="12:12" x14ac:dyDescent="0.25">
      <c r="L910" s="14"/>
    </row>
    <row r="911" spans="12:12" x14ac:dyDescent="0.25">
      <c r="L911" s="14"/>
    </row>
    <row r="912" spans="12:12" x14ac:dyDescent="0.25">
      <c r="L912" s="14"/>
    </row>
    <row r="913" spans="12:12" x14ac:dyDescent="0.25">
      <c r="L913" s="14"/>
    </row>
    <row r="914" spans="12:12" x14ac:dyDescent="0.25">
      <c r="L914" s="14"/>
    </row>
    <row r="915" spans="12:12" x14ac:dyDescent="0.25">
      <c r="L915" s="14"/>
    </row>
    <row r="916" spans="12:12" x14ac:dyDescent="0.25">
      <c r="L916" s="14"/>
    </row>
    <row r="917" spans="12:12" x14ac:dyDescent="0.25">
      <c r="L917" s="14"/>
    </row>
    <row r="918" spans="12:12" x14ac:dyDescent="0.25">
      <c r="L918" s="14"/>
    </row>
    <row r="919" spans="12:12" x14ac:dyDescent="0.25">
      <c r="L919" s="14"/>
    </row>
    <row r="920" spans="12:12" x14ac:dyDescent="0.25">
      <c r="L920" s="14"/>
    </row>
    <row r="921" spans="12:12" x14ac:dyDescent="0.25">
      <c r="L921" s="14"/>
    </row>
    <row r="922" spans="12:12" x14ac:dyDescent="0.25">
      <c r="L922" s="14"/>
    </row>
    <row r="923" spans="12:12" x14ac:dyDescent="0.25">
      <c r="L923" s="14"/>
    </row>
    <row r="924" spans="12:12" x14ac:dyDescent="0.25">
      <c r="L924" s="14"/>
    </row>
    <row r="925" spans="12:12" x14ac:dyDescent="0.25">
      <c r="L925" s="14"/>
    </row>
    <row r="926" spans="12:12" x14ac:dyDescent="0.25">
      <c r="L926" s="14"/>
    </row>
    <row r="927" spans="12:12" x14ac:dyDescent="0.25">
      <c r="L927" s="14"/>
    </row>
    <row r="928" spans="12:12" x14ac:dyDescent="0.25">
      <c r="L928" s="14"/>
    </row>
    <row r="929" spans="12:12" x14ac:dyDescent="0.25">
      <c r="L929" s="14"/>
    </row>
    <row r="930" spans="12:12" x14ac:dyDescent="0.25">
      <c r="L930" s="14"/>
    </row>
    <row r="931" spans="12:12" x14ac:dyDescent="0.25">
      <c r="L931" s="14"/>
    </row>
    <row r="932" spans="12:12" x14ac:dyDescent="0.25">
      <c r="L932" s="14"/>
    </row>
    <row r="933" spans="12:12" x14ac:dyDescent="0.25">
      <c r="L933" s="14"/>
    </row>
    <row r="934" spans="12:12" x14ac:dyDescent="0.25">
      <c r="L934" s="14"/>
    </row>
    <row r="935" spans="12:12" x14ac:dyDescent="0.25">
      <c r="L935" s="14"/>
    </row>
    <row r="936" spans="12:12" x14ac:dyDescent="0.25">
      <c r="L936" s="14"/>
    </row>
    <row r="937" spans="12:12" x14ac:dyDescent="0.25">
      <c r="L937" s="14"/>
    </row>
    <row r="938" spans="12:12" x14ac:dyDescent="0.25">
      <c r="L938" s="14"/>
    </row>
    <row r="939" spans="12:12" x14ac:dyDescent="0.25">
      <c r="L939" s="14"/>
    </row>
    <row r="940" spans="12:12" x14ac:dyDescent="0.25">
      <c r="L940" s="14"/>
    </row>
    <row r="941" spans="12:12" x14ac:dyDescent="0.25">
      <c r="L941" s="14"/>
    </row>
    <row r="942" spans="12:12" x14ac:dyDescent="0.25">
      <c r="L942" s="14"/>
    </row>
    <row r="943" spans="12:12" x14ac:dyDescent="0.25">
      <c r="L943" s="14"/>
    </row>
    <row r="944" spans="12:12" x14ac:dyDescent="0.25">
      <c r="L944" s="14"/>
    </row>
    <row r="945" spans="12:12" x14ac:dyDescent="0.25">
      <c r="L945" s="14"/>
    </row>
    <row r="946" spans="12:12" x14ac:dyDescent="0.25">
      <c r="L946" s="14"/>
    </row>
    <row r="947" spans="12:12" x14ac:dyDescent="0.25">
      <c r="L947" s="14"/>
    </row>
    <row r="948" spans="12:12" x14ac:dyDescent="0.25">
      <c r="L948" s="14"/>
    </row>
    <row r="949" spans="12:12" x14ac:dyDescent="0.25">
      <c r="L949" s="14"/>
    </row>
    <row r="950" spans="12:12" x14ac:dyDescent="0.25">
      <c r="L950" s="14"/>
    </row>
    <row r="951" spans="12:12" x14ac:dyDescent="0.25">
      <c r="L951" s="14"/>
    </row>
    <row r="952" spans="12:12" x14ac:dyDescent="0.25">
      <c r="L952" s="14"/>
    </row>
    <row r="953" spans="12:12" x14ac:dyDescent="0.25">
      <c r="L953" s="14"/>
    </row>
    <row r="954" spans="12:12" x14ac:dyDescent="0.25">
      <c r="L954" s="14"/>
    </row>
    <row r="955" spans="12:12" x14ac:dyDescent="0.25">
      <c r="L955" s="14"/>
    </row>
    <row r="956" spans="12:12" x14ac:dyDescent="0.25">
      <c r="L956" s="14"/>
    </row>
    <row r="957" spans="12:12" x14ac:dyDescent="0.25">
      <c r="L957" s="14"/>
    </row>
    <row r="958" spans="12:12" x14ac:dyDescent="0.25">
      <c r="L958" s="14"/>
    </row>
    <row r="959" spans="12:12" x14ac:dyDescent="0.25">
      <c r="L959" s="14"/>
    </row>
    <row r="960" spans="12:12" x14ac:dyDescent="0.25">
      <c r="L960" s="14"/>
    </row>
    <row r="961" spans="12:12" x14ac:dyDescent="0.25">
      <c r="L961" s="14"/>
    </row>
    <row r="962" spans="12:12" x14ac:dyDescent="0.25">
      <c r="L962" s="14"/>
    </row>
    <row r="963" spans="12:12" x14ac:dyDescent="0.25">
      <c r="L963" s="14"/>
    </row>
    <row r="964" spans="12:12" x14ac:dyDescent="0.25">
      <c r="L964" s="14"/>
    </row>
    <row r="965" spans="12:12" x14ac:dyDescent="0.25">
      <c r="L965" s="14"/>
    </row>
    <row r="966" spans="12:12" x14ac:dyDescent="0.25">
      <c r="L966" s="14"/>
    </row>
    <row r="967" spans="12:12" x14ac:dyDescent="0.25">
      <c r="L967" s="14"/>
    </row>
    <row r="968" spans="12:12" x14ac:dyDescent="0.25">
      <c r="L968" s="14"/>
    </row>
    <row r="969" spans="12:12" x14ac:dyDescent="0.25">
      <c r="L969" s="14"/>
    </row>
    <row r="970" spans="12:12" x14ac:dyDescent="0.25">
      <c r="L970" s="14"/>
    </row>
    <row r="971" spans="12:12" x14ac:dyDescent="0.25">
      <c r="L971" s="14"/>
    </row>
    <row r="972" spans="12:12" x14ac:dyDescent="0.25">
      <c r="L972" s="14"/>
    </row>
    <row r="973" spans="12:12" x14ac:dyDescent="0.25">
      <c r="L973" s="14"/>
    </row>
    <row r="974" spans="12:12" x14ac:dyDescent="0.25">
      <c r="L974" s="14"/>
    </row>
    <row r="975" spans="12:12" x14ac:dyDescent="0.25">
      <c r="L975" s="14"/>
    </row>
    <row r="976" spans="12:12" x14ac:dyDescent="0.25">
      <c r="L976" s="14"/>
    </row>
    <row r="977" spans="12:12" x14ac:dyDescent="0.25">
      <c r="L977" s="14"/>
    </row>
    <row r="978" spans="12:12" x14ac:dyDescent="0.25">
      <c r="L978" s="14"/>
    </row>
    <row r="979" spans="12:12" x14ac:dyDescent="0.25">
      <c r="L979" s="14"/>
    </row>
    <row r="980" spans="12:12" x14ac:dyDescent="0.25">
      <c r="L980" s="14"/>
    </row>
    <row r="981" spans="12:12" x14ac:dyDescent="0.25">
      <c r="L981" s="14"/>
    </row>
    <row r="982" spans="12:12" x14ac:dyDescent="0.25">
      <c r="L982" s="14"/>
    </row>
    <row r="983" spans="12:12" x14ac:dyDescent="0.25">
      <c r="L983" s="14"/>
    </row>
    <row r="984" spans="12:12" x14ac:dyDescent="0.25">
      <c r="L984" s="14"/>
    </row>
    <row r="985" spans="12:12" x14ac:dyDescent="0.25">
      <c r="L985" s="14"/>
    </row>
    <row r="986" spans="12:12" x14ac:dyDescent="0.25">
      <c r="L986" s="14"/>
    </row>
    <row r="987" spans="12:12" x14ac:dyDescent="0.25">
      <c r="L987" s="14"/>
    </row>
    <row r="988" spans="12:12" x14ac:dyDescent="0.25">
      <c r="L988" s="14"/>
    </row>
    <row r="989" spans="12:12" x14ac:dyDescent="0.25">
      <c r="L989" s="14"/>
    </row>
    <row r="990" spans="12:12" x14ac:dyDescent="0.25">
      <c r="L990" s="14"/>
    </row>
    <row r="991" spans="12:12" x14ac:dyDescent="0.25">
      <c r="L991" s="14"/>
    </row>
    <row r="992" spans="12:12" x14ac:dyDescent="0.25">
      <c r="L992" s="14"/>
    </row>
    <row r="993" spans="12:12" x14ac:dyDescent="0.25">
      <c r="L993" s="14"/>
    </row>
    <row r="994" spans="12:12" x14ac:dyDescent="0.25">
      <c r="L994" s="14"/>
    </row>
    <row r="995" spans="12:12" x14ac:dyDescent="0.25">
      <c r="L995" s="14"/>
    </row>
    <row r="996" spans="12:12" x14ac:dyDescent="0.25">
      <c r="L996" s="14"/>
    </row>
    <row r="997" spans="12:12" x14ac:dyDescent="0.25">
      <c r="L997" s="14"/>
    </row>
    <row r="998" spans="12:12" x14ac:dyDescent="0.25">
      <c r="L998" s="14"/>
    </row>
  </sheetData>
  <sheetProtection algorithmName="SHA-512" hashValue="XMlhgZEM1ONqGNqBDSnLa/062t/1zFK2/0Bb2oixZByrqY2JGfRvB2h7e2rfoYRd0uFbmRJSWZ52TkHh8SnDhg==" saltValue="JoASIqlotntRxcj0McKRXg==" spinCount="100000" sheet="1" formatCells="0" formatColumns="0" formatRows="0" sort="0" autoFilter="0" pivotTables="0"/>
  <autoFilter ref="A6:V6" xr:uid="{00000000-0001-0000-0800-000000000000}"/>
  <mergeCells count="3">
    <mergeCell ref="A1:C1"/>
    <mergeCell ref="D1:I1"/>
    <mergeCell ref="G4:H4"/>
  </mergeCells>
  <dataValidations count="11">
    <dataValidation type="textLength" allowBlank="1" showInputMessage="1" showErrorMessage="1" promptTitle="Limit size to 250" sqref="N204:P998 K204:K998 U7:U198 U202 U200 A203:V203" xr:uid="{00000000-0002-0000-0800-000000000000}">
      <formula1>1</formula1>
      <formula2>250</formula2>
    </dataValidation>
    <dataValidation type="list" allowBlank="1" showInputMessage="1" showErrorMessage="1" sqref="F5 F204:F1048576" xr:uid="{00000000-0002-0000-0800-000001000000}">
      <formula1>Continuingbenefits</formula1>
    </dataValidation>
    <dataValidation type="list" showInputMessage="1" showErrorMessage="1" sqref="C204:C65534" xr:uid="{00000000-0002-0000-0800-000003000000}">
      <formula1>Targetgroup</formula1>
    </dataValidation>
    <dataValidation type="list" allowBlank="1" showInputMessage="1" showErrorMessage="1" sqref="D204:D65534" xr:uid="{00000000-0002-0000-0800-000004000000}">
      <formula1>Appealtype</formula1>
    </dataValidation>
    <dataValidation type="list" allowBlank="1" showInputMessage="1" showErrorMessage="1" sqref="M204:M65534 R7:R202" xr:uid="{00000000-0002-0000-0800-000005000000}">
      <formula1>Resolutiontype</formula1>
    </dataValidation>
    <dataValidation type="list" allowBlank="1" showInputMessage="1" showErrorMessage="1" sqref="J204:J65534" xr:uid="{00000000-0002-0000-0800-000006000000}">
      <formula1>Servicetype</formula1>
    </dataValidation>
    <dataValidation type="list" allowBlank="1" showInputMessage="1" showErrorMessage="1" sqref="I999:I65534" xr:uid="{00000000-0002-0000-0800-000007000000}">
      <formula1>Issuetype</formula1>
    </dataValidation>
    <dataValidation type="textLength" allowBlank="1" showInputMessage="1" showErrorMessage="1" promptTitle="Limit size to 350 characters" sqref="M7:N202 V7:V202 S7:S202" xr:uid="{8A182E4E-0541-4FD2-883F-7B82A9BF16FD}">
      <formula1>1</formula1>
      <formula2>350</formula2>
    </dataValidation>
    <dataValidation type="list" allowBlank="1" showInputMessage="1" showErrorMessage="1" sqref="I204:I998" xr:uid="{00000000-0002-0000-0800-00000A000000}">
      <formula1>$A$24:$A$35</formula1>
    </dataValidation>
    <dataValidation type="list" allowBlank="1" showInputMessage="1" showErrorMessage="1" sqref="E7:E202" xr:uid="{EA90FE70-7A0F-4653-A3DF-BC03141F8A3C}">
      <formula1>Targetgroup</formula1>
    </dataValidation>
    <dataValidation type="list" allowBlank="1" showInputMessage="1" showErrorMessage="1" promptTitle="Limit size to 350 characters" sqref="T7:T202" xr:uid="{2C5E2B55-72D4-4895-9DA0-C43D2C578A45}">
      <formula1>disenrollment</formula1>
    </dataValidation>
  </dataValidations>
  <hyperlinks>
    <hyperlink ref="G4:H4" r:id="rId1" display="https://www.dhs.wisconsin.gov/forms/f02466ai.pdf" xr:uid="{76CE4441-50DE-4C20-AD31-38ED7FEF55B0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800-00000B000000}">
          <x14:formula1>
            <xm:f>Categories!$A$15:$A$18</xm:f>
          </x14:formula1>
          <xm:sqref>H204:H998</xm:sqref>
        </x14:dataValidation>
        <x14:dataValidation type="list" allowBlank="1" showInputMessage="1" showErrorMessage="1" xr:uid="{0C5E7ABE-C630-4EE9-98C7-1314DE666C03}">
          <x14:formula1>
            <xm:f>Categories!$A$21:$A$31</xm:f>
          </x14:formula1>
          <xm:sqref>J7:J202</xm:sqref>
        </x14:dataValidation>
        <x14:dataValidation type="list" allowBlank="1" showInputMessage="1" showErrorMessage="1" xr:uid="{3064AFD6-1169-423F-8DCE-7E7779177A27}">
          <x14:formula1>
            <xm:f>Categories!$A$70:$A$78</xm:f>
          </x14:formula1>
          <xm:sqref>Q7:Q202</xm:sqref>
        </x14:dataValidation>
        <x14:dataValidation type="list" allowBlank="1" showInputMessage="1" showErrorMessage="1" xr:uid="{A1F42395-157C-44BF-B122-A4F0CBB42A02}">
          <x14:formula1>
            <xm:f>Categories!$A$35:$A$39</xm:f>
          </x14:formula1>
          <xm:sqref>K7:K202</xm:sqref>
        </x14:dataValidation>
        <x14:dataValidation type="list" allowBlank="1" showInputMessage="1" showErrorMessage="1" xr:uid="{EC8FC8F3-7EC6-4C39-91CA-85482C7C6D7B}">
          <x14:formula1>
            <xm:f>Categories!$A$7:$A$8</xm:f>
          </x14:formula1>
          <xm:sqref>F7:F202</xm:sqref>
        </x14:dataValidation>
        <x14:dataValidation type="list" allowBlank="1" showInputMessage="1" showErrorMessage="1" xr:uid="{A293AFA0-E673-4DD1-BD87-4223E6C5583D}">
          <x14:formula1>
            <xm:f>Categories!$A$12:$A$18</xm:f>
          </x14:formula1>
          <xm:sqref>I7:I202</xm:sqref>
        </x14:dataValidation>
        <x14:dataValidation type="list" allowBlank="1" showInputMessage="1" showErrorMessage="1" xr:uid="{C12E942E-B8FB-4376-86A5-7B946641E023}">
          <x14:formula1>
            <xm:f>Categories!$A$43:$A$67</xm:f>
          </x14:formula1>
          <xm:sqref>L16:L202</xm:sqref>
        </x14:dataValidation>
        <x14:dataValidation type="list" errorStyle="warning" allowBlank="1" showInputMessage="1" showErrorMessage="1" xr:uid="{2D2D56AE-0EBC-48E9-9C96-9343CF3A90DC}">
          <x14:formula1>
            <xm:f>Categories!$A$43:$A$67</xm:f>
          </x14:formula1>
          <xm:sqref>L7:L15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43"/>
  <sheetViews>
    <sheetView workbookViewId="0">
      <selection activeCell="I38" sqref="I38"/>
    </sheetView>
  </sheetViews>
  <sheetFormatPr defaultColWidth="16.6640625" defaultRowHeight="13.2" x14ac:dyDescent="0.25"/>
  <cols>
    <col min="1" max="5" width="18.6640625" style="66" customWidth="1"/>
    <col min="6" max="7" width="18.6640625" style="45" customWidth="1"/>
    <col min="8" max="11" width="18.6640625" style="66" customWidth="1"/>
    <col min="12" max="12" width="8.33203125" style="20" bestFit="1" customWidth="1"/>
    <col min="13" max="13" width="7.33203125" style="20" customWidth="1"/>
    <col min="14" max="14" width="31.6640625" style="20" hidden="1" customWidth="1"/>
    <col min="15" max="15" width="8.44140625" style="20" bestFit="1" customWidth="1"/>
    <col min="16" max="16" width="35.5546875" style="20" bestFit="1" customWidth="1"/>
    <col min="17" max="17" width="8.44140625" style="20" bestFit="1" customWidth="1"/>
    <col min="18" max="18" width="41.33203125" style="20" bestFit="1" customWidth="1"/>
    <col min="19" max="19" width="8.44140625" style="20" bestFit="1" customWidth="1"/>
    <col min="20" max="16384" width="16.6640625" style="20"/>
  </cols>
  <sheetData>
    <row r="1" spans="1:12" ht="13.8" thickBot="1" x14ac:dyDescent="0.3">
      <c r="A1" s="21" t="s">
        <v>77</v>
      </c>
      <c r="B1" s="53">
        <f>'2nd Quarter'!A203</f>
        <v>0</v>
      </c>
      <c r="G1" s="54"/>
    </row>
    <row r="2" spans="1:12" s="24" customFormat="1" ht="27.6" thickTop="1" thickBot="1" x14ac:dyDescent="0.3">
      <c r="A2" s="66"/>
      <c r="B2" s="23" t="s">
        <v>74</v>
      </c>
      <c r="C2" s="66"/>
      <c r="D2" s="66"/>
      <c r="E2" s="23" t="s">
        <v>120</v>
      </c>
      <c r="F2" s="23"/>
      <c r="G2" s="66"/>
      <c r="H2" s="23" t="s">
        <v>56</v>
      </c>
      <c r="I2" s="23"/>
      <c r="J2" s="66"/>
      <c r="K2" s="55"/>
    </row>
    <row r="3" spans="1:12" ht="14.4" thickTop="1" thickBot="1" x14ac:dyDescent="0.3">
      <c r="B3" s="23" t="s">
        <v>72</v>
      </c>
      <c r="C3" s="23" t="s">
        <v>73</v>
      </c>
      <c r="E3" s="23" t="s">
        <v>72</v>
      </c>
      <c r="F3" s="23" t="s">
        <v>73</v>
      </c>
      <c r="G3" s="66"/>
      <c r="H3" s="23" t="s">
        <v>72</v>
      </c>
      <c r="I3" s="23" t="s">
        <v>73</v>
      </c>
      <c r="K3" s="45"/>
    </row>
    <row r="4" spans="1:12" ht="13.8" thickTop="1" x14ac:dyDescent="0.25">
      <c r="A4" s="18" t="s">
        <v>39</v>
      </c>
      <c r="B4" s="25">
        <f>COUNTIF('2nd Quarter'!E7:E202,"PD")</f>
        <v>0</v>
      </c>
      <c r="C4" s="54" t="e">
        <f>B4/B1</f>
        <v>#DIV/0!</v>
      </c>
      <c r="D4" s="56" t="s">
        <v>155</v>
      </c>
      <c r="E4" s="25">
        <f>COUNTIF('2nd Quarter'!F7:F202,"DHS/EQRO")</f>
        <v>0</v>
      </c>
      <c r="F4" s="54" t="e">
        <f>E4/B1</f>
        <v>#DIV/0!</v>
      </c>
      <c r="G4" s="66" t="s">
        <v>102</v>
      </c>
      <c r="H4" s="25">
        <f>COUNTIF('2nd Quarter'!I7:I202,"Attorney")</f>
        <v>0</v>
      </c>
      <c r="I4" s="54" t="e">
        <f>H4/B1</f>
        <v>#DIV/0!</v>
      </c>
      <c r="K4" s="45"/>
    </row>
    <row r="5" spans="1:12" x14ac:dyDescent="0.25">
      <c r="A5" s="66" t="s">
        <v>38</v>
      </c>
      <c r="B5" s="25">
        <f>COUNTIF('2nd Quarter'!E7:E202,"FE")</f>
        <v>0</v>
      </c>
      <c r="C5" s="54" t="e">
        <f>B5/B1</f>
        <v>#DIV/0!</v>
      </c>
      <c r="D5" s="18" t="s">
        <v>61</v>
      </c>
      <c r="E5" s="25">
        <f>COUNTIF('2nd Quarter'!F7:F202,"MCO")</f>
        <v>0</v>
      </c>
      <c r="F5" s="54" t="e">
        <f>E5/B1</f>
        <v>#DIV/0!</v>
      </c>
      <c r="G5" s="66" t="s">
        <v>7</v>
      </c>
      <c r="H5" s="25">
        <f>COUNTIF('2nd Quarter'!I7:I202,"BOALTC")</f>
        <v>0</v>
      </c>
      <c r="I5" s="54" t="e">
        <f>H5/B1</f>
        <v>#DIV/0!</v>
      </c>
    </row>
    <row r="6" spans="1:12" x14ac:dyDescent="0.25">
      <c r="A6" s="66" t="s">
        <v>60</v>
      </c>
      <c r="B6" s="25">
        <f>COUNTIF('2nd Quarter'!E7:E202,"ID/DD")</f>
        <v>0</v>
      </c>
      <c r="C6" s="54" t="e">
        <f>B6/B1</f>
        <v>#DIV/0!</v>
      </c>
      <c r="D6" s="29" t="s">
        <v>75</v>
      </c>
      <c r="E6" s="57">
        <f>SUM(E4:E5)</f>
        <v>0</v>
      </c>
      <c r="F6" s="54" t="e">
        <f>SUM(F4:F5)</f>
        <v>#DIV/0!</v>
      </c>
      <c r="G6" s="66" t="s">
        <v>8</v>
      </c>
      <c r="H6" s="25">
        <f>COUNTIF('2nd Quarter'!I7:I202,"DBS")</f>
        <v>0</v>
      </c>
      <c r="I6" s="54" t="e">
        <f>H6/B1</f>
        <v>#DIV/0!</v>
      </c>
    </row>
    <row r="7" spans="1:12" x14ac:dyDescent="0.25">
      <c r="A7" s="29" t="s">
        <v>75</v>
      </c>
      <c r="B7" s="57">
        <f>B4+B5+B6</f>
        <v>0</v>
      </c>
      <c r="C7" s="54" t="e">
        <f>SUM(C4:C6)</f>
        <v>#DIV/0!</v>
      </c>
      <c r="F7" s="58" t="s">
        <v>58</v>
      </c>
      <c r="G7" s="66" t="s">
        <v>6</v>
      </c>
      <c r="H7" s="25">
        <f>COUNTIF('2nd Quarter'!I7:I202,"DRW")</f>
        <v>0</v>
      </c>
      <c r="I7" s="54" t="e">
        <f>H7/B1</f>
        <v>#DIV/0!</v>
      </c>
    </row>
    <row r="8" spans="1:12" x14ac:dyDescent="0.25">
      <c r="F8" s="58"/>
      <c r="G8" s="18" t="s">
        <v>71</v>
      </c>
      <c r="H8" s="25">
        <f>COUNTIF('2nd Quarter'!I7:I202,"EBS")</f>
        <v>0</v>
      </c>
      <c r="I8" s="54" t="e">
        <f>H8/B1</f>
        <v>#DIV/0!</v>
      </c>
    </row>
    <row r="9" spans="1:12" x14ac:dyDescent="0.25">
      <c r="F9" s="58"/>
      <c r="G9" s="66" t="s">
        <v>33</v>
      </c>
      <c r="H9" s="25">
        <f>COUNTIF('2nd Quarter'!I7:I202,"None")</f>
        <v>0</v>
      </c>
      <c r="I9" s="54" t="e">
        <f>H9/B1</f>
        <v>#DIV/0!</v>
      </c>
    </row>
    <row r="10" spans="1:12" x14ac:dyDescent="0.25">
      <c r="F10" s="58"/>
      <c r="G10" s="66" t="s">
        <v>9</v>
      </c>
      <c r="H10" s="25">
        <f>COUNTIF('2nd Quarter'!I7:I202,"Other")</f>
        <v>0</v>
      </c>
      <c r="I10" s="54" t="e">
        <f>H10/B1</f>
        <v>#DIV/0!</v>
      </c>
    </row>
    <row r="11" spans="1:12" x14ac:dyDescent="0.25">
      <c r="G11" s="29" t="s">
        <v>75</v>
      </c>
      <c r="H11" s="57">
        <f>SUM(H4:H10)</f>
        <v>0</v>
      </c>
      <c r="I11" s="54" t="e">
        <f>SUM(I4:I10)</f>
        <v>#DIV/0!</v>
      </c>
    </row>
    <row r="12" spans="1:12" x14ac:dyDescent="0.25">
      <c r="I12" s="45"/>
    </row>
    <row r="13" spans="1:12" ht="13.8" thickBot="1" x14ac:dyDescent="0.3">
      <c r="J13" s="45"/>
      <c r="L13" s="22"/>
    </row>
    <row r="14" spans="1:12" ht="27.6" thickTop="1" thickBot="1" x14ac:dyDescent="0.3">
      <c r="B14" s="23" t="s">
        <v>76</v>
      </c>
      <c r="C14" s="23"/>
      <c r="E14" s="23" t="s">
        <v>30</v>
      </c>
      <c r="F14" s="23"/>
      <c r="H14" s="23" t="s">
        <v>29</v>
      </c>
      <c r="I14" s="23"/>
    </row>
    <row r="15" spans="1:12" ht="14.4" thickTop="1" thickBot="1" x14ac:dyDescent="0.3">
      <c r="B15" s="23" t="s">
        <v>72</v>
      </c>
      <c r="C15" s="23" t="s">
        <v>73</v>
      </c>
      <c r="E15" s="23" t="s">
        <v>72</v>
      </c>
      <c r="F15" s="23" t="s">
        <v>73</v>
      </c>
      <c r="H15" s="23" t="s">
        <v>72</v>
      </c>
      <c r="I15" s="23" t="s">
        <v>73</v>
      </c>
      <c r="J15" s="45"/>
      <c r="K15" s="45"/>
    </row>
    <row r="16" spans="1:12" ht="40.200000000000003" thickTop="1" x14ac:dyDescent="0.25">
      <c r="A16" s="66" t="s">
        <v>163</v>
      </c>
      <c r="B16" s="25">
        <f>COUNTIF('2nd Quarter'!J7:J202,"Abuse, neglect, or explotation")</f>
        <v>0</v>
      </c>
      <c r="C16" s="54" t="e">
        <f>B16/B1</f>
        <v>#DIV/0!</v>
      </c>
      <c r="D16" s="39" t="s">
        <v>157</v>
      </c>
      <c r="E16" s="25">
        <f>COUNTIF('2nd Quarter'!L7:L202,"Acute/Primary medical services (FCP/P Only)")</f>
        <v>0</v>
      </c>
      <c r="F16" s="54" t="e">
        <f>E16/B1</f>
        <v>#DIV/0!</v>
      </c>
      <c r="G16" s="18" t="s">
        <v>152</v>
      </c>
      <c r="H16" s="25">
        <f>COUNTIF('2nd Quarter'!R7:R202,"EQRO - Upheld MCO decision")</f>
        <v>0</v>
      </c>
      <c r="I16" s="54" t="e">
        <f>H16/B1</f>
        <v>#DIV/0!</v>
      </c>
    </row>
    <row r="17" spans="1:14" ht="26.4" x14ac:dyDescent="0.25">
      <c r="A17" s="18" t="s">
        <v>121</v>
      </c>
      <c r="B17" s="25">
        <f>COUNTIF('2nd Quarter'!J7:J202,"Access to care")</f>
        <v>0</v>
      </c>
      <c r="C17" s="54" t="e">
        <f>B17/B1</f>
        <v>#DIV/0!</v>
      </c>
      <c r="D17" s="39" t="s">
        <v>133</v>
      </c>
      <c r="E17" s="25">
        <f>COUNTIF('2nd Quarter'!L7:L202,"Adaptive aids")</f>
        <v>0</v>
      </c>
      <c r="F17" s="54" t="e">
        <f>E17/B1</f>
        <v>#DIV/0!</v>
      </c>
      <c r="G17" s="66" t="s">
        <v>153</v>
      </c>
      <c r="H17" s="25">
        <f>COUNTIF('2nd Quarter'!R7:R202,"EQRO - Overturned MCO decision")</f>
        <v>0</v>
      </c>
      <c r="I17" s="54" t="e">
        <f>H17/B1</f>
        <v>#DIV/0!</v>
      </c>
      <c r="K17" s="45" t="s">
        <v>170</v>
      </c>
      <c r="N17" s="22" t="s">
        <v>58</v>
      </c>
    </row>
    <row r="18" spans="1:14" ht="26.4" x14ac:dyDescent="0.25">
      <c r="A18" s="18" t="s">
        <v>122</v>
      </c>
      <c r="B18" s="25">
        <f>COUNTIF('2nd Quarter'!J7:J202,"Denial of request for expedited appeal")</f>
        <v>0</v>
      </c>
      <c r="C18" s="54" t="e">
        <f>B18/B1</f>
        <v>#DIV/0!</v>
      </c>
      <c r="D18" s="39" t="s">
        <v>19</v>
      </c>
      <c r="E18" s="25">
        <f>COUNTIF('2nd Quarter'!L7:L202,"Adult day care")</f>
        <v>0</v>
      </c>
      <c r="F18" s="54" t="e">
        <f>E18/B1</f>
        <v>#DIV/0!</v>
      </c>
      <c r="G18" s="66" t="s">
        <v>154</v>
      </c>
      <c r="H18" s="25">
        <f>COUNTIF('2nd Quarter'!R7:R202,"EQRO - partially upheld MCO decision")</f>
        <v>0</v>
      </c>
      <c r="I18" s="54" t="e">
        <f>H18/B1</f>
        <v>#DIV/0!</v>
      </c>
      <c r="K18" s="45">
        <f>'1stQtrAnalysis'!K18+'2nd Quarter'!A203</f>
        <v>0</v>
      </c>
    </row>
    <row r="19" spans="1:14" ht="52.8" x14ac:dyDescent="0.25">
      <c r="A19" s="66" t="s">
        <v>128</v>
      </c>
      <c r="B19" s="25">
        <f>COUNTIF('2nd Quarter'!J7:J202,"Lack of timely plan response to service authorization or appeal request")</f>
        <v>0</v>
      </c>
      <c r="C19" s="54" t="e">
        <f>B19/B1</f>
        <v>#DIV/0!</v>
      </c>
      <c r="D19" s="39" t="s">
        <v>96</v>
      </c>
      <c r="E19" s="25">
        <f>COUNTIF('2nd Quarter'!L7:L202,"AODA services")</f>
        <v>0</v>
      </c>
      <c r="F19" s="54" t="e">
        <f>E19/B1</f>
        <v>#DIV/0!</v>
      </c>
      <c r="G19" s="66" t="s">
        <v>166</v>
      </c>
      <c r="H19" s="25">
        <f>COUNTIF('2nd Quarter'!R7:R202,"MCO Committee - unfounded")</f>
        <v>0</v>
      </c>
      <c r="I19" s="54" t="e">
        <f>H19/B1</f>
        <v>#DIV/0!</v>
      </c>
      <c r="K19" s="66" t="s">
        <v>171</v>
      </c>
    </row>
    <row r="20" spans="1:14" ht="26.4" x14ac:dyDescent="0.25">
      <c r="A20" s="66" t="s">
        <v>123</v>
      </c>
      <c r="B20" s="25">
        <f>COUNTIF('2nd Quarter'!J7:J202,"Payment/billing issue")</f>
        <v>0</v>
      </c>
      <c r="C20" s="54" t="e">
        <f>B20/B1</f>
        <v>#DIV/0!</v>
      </c>
      <c r="D20" s="39" t="s">
        <v>23</v>
      </c>
      <c r="E20" s="25">
        <f>COUNTIF('2nd Quarter'!L7:L202,"Communication aids")</f>
        <v>0</v>
      </c>
      <c r="F20" s="54" t="e">
        <f>E20/B1</f>
        <v>#DIV/0!</v>
      </c>
      <c r="G20" s="66" t="s">
        <v>165</v>
      </c>
      <c r="H20" s="25">
        <f>COUNTIF('2nd Quarter'!R7:R202,"MCO Committee - founded")</f>
        <v>0</v>
      </c>
      <c r="I20" s="54" t="e">
        <f>H20/B1</f>
        <v>#DIV/0!</v>
      </c>
      <c r="K20" s="59" t="e">
        <f>K18/'2nd Quarter'!G2</f>
        <v>#DIV/0!</v>
      </c>
    </row>
    <row r="21" spans="1:14" ht="26.4" x14ac:dyDescent="0.25">
      <c r="A21" s="18" t="s">
        <v>124</v>
      </c>
      <c r="B21" s="25">
        <f>COUNTIF('2nd Quarter'!J7:J202,"Plan communications")</f>
        <v>0</v>
      </c>
      <c r="C21" s="54" t="e">
        <f>B21/B1</f>
        <v>#DIV/0!</v>
      </c>
      <c r="D21" s="39" t="s">
        <v>42</v>
      </c>
      <c r="E21" s="25">
        <f>COUNTIF('2nd Quarter'!L7:L202,"Counseling &amp; therapeutic services")</f>
        <v>0</v>
      </c>
      <c r="F21" s="54" t="e">
        <f>E21/B1</f>
        <v>#DIV/0!</v>
      </c>
      <c r="G21" s="66" t="s">
        <v>167</v>
      </c>
      <c r="H21" s="25">
        <f>COUNTIF('2nd Quarter'!R7:R202,"MCO Committee - partially founded")</f>
        <v>0</v>
      </c>
      <c r="I21" s="54" t="e">
        <f>H21/B1</f>
        <v>#DIV/0!</v>
      </c>
    </row>
    <row r="22" spans="1:14" ht="26.4" x14ac:dyDescent="0.25">
      <c r="A22" s="66" t="s">
        <v>125</v>
      </c>
      <c r="B22" s="25">
        <f>COUNTIF('2nd Quarter'!J7:J202,"Plan or provider care management")</f>
        <v>0</v>
      </c>
      <c r="C22" s="54" t="e">
        <f>B22/B1</f>
        <v>#DIV/0!</v>
      </c>
      <c r="D22" s="39" t="s">
        <v>158</v>
      </c>
      <c r="E22" s="25">
        <f>COUNTIF('2nd Quarter'!L7:L202,"Dental services (FCP/P only)")</f>
        <v>0</v>
      </c>
      <c r="F22" s="54" t="e">
        <f>E22/B1</f>
        <v>#DIV/0!</v>
      </c>
      <c r="G22" s="18" t="s">
        <v>141</v>
      </c>
      <c r="H22" s="25">
        <f>COUNTIF('2nd Quarter'!R7:R202,"Member withdrew")</f>
        <v>0</v>
      </c>
      <c r="I22" s="54" t="e">
        <f>H22/B1</f>
        <v>#DIV/0!</v>
      </c>
    </row>
    <row r="23" spans="1:14" ht="39.6" x14ac:dyDescent="0.25">
      <c r="A23" s="66" t="s">
        <v>126</v>
      </c>
      <c r="B23" s="25">
        <f>COUNTIF('2nd Quarter'!J7:J202,"Plan or provider customer service")</f>
        <v>0</v>
      </c>
      <c r="C23" s="54" t="e">
        <f>B23/B1</f>
        <v>#DIV/0!</v>
      </c>
      <c r="D23" s="40" t="s">
        <v>134</v>
      </c>
      <c r="E23" s="25">
        <f>COUNTIF('2nd Quarter'!L7:L202,"DME / DMS - durable medical equipment/supplies")</f>
        <v>0</v>
      </c>
      <c r="F23" s="54" t="e">
        <f>E23/B1</f>
        <v>#DIV/0!</v>
      </c>
      <c r="G23" s="66" t="s">
        <v>140</v>
      </c>
      <c r="H23" s="25">
        <f>COUNTIF('2nd Quarter'!R7:R202,"Member did not pursue")</f>
        <v>0</v>
      </c>
      <c r="I23" s="54" t="e">
        <f>H23/B1</f>
        <v>#DIV/0!</v>
      </c>
    </row>
    <row r="24" spans="1:14" ht="26.4" x14ac:dyDescent="0.25">
      <c r="A24" s="66" t="s">
        <v>164</v>
      </c>
      <c r="B24" s="25">
        <f>COUNTIF('2nd Quarter'!J7:J202,"Provider quality of care")</f>
        <v>0</v>
      </c>
      <c r="C24" s="54" t="e">
        <f>B24/B1</f>
        <v>#DIV/0!</v>
      </c>
      <c r="D24" s="39" t="s">
        <v>20</v>
      </c>
      <c r="E24" s="25">
        <f>COUNTIF('2nd Quarter'!L7:L202,"Employment services")</f>
        <v>0</v>
      </c>
      <c r="F24" s="54" t="e">
        <f>E24/B1</f>
        <v>#DIV/0!</v>
      </c>
      <c r="G24" s="66" t="s">
        <v>99</v>
      </c>
      <c r="H24" s="25">
        <f>COUNTIF('2nd Quarter'!R7:R202,"Disenrolled")</f>
        <v>0</v>
      </c>
      <c r="I24" s="54" t="e">
        <f>H24/B1</f>
        <v>#DIV/0!</v>
      </c>
    </row>
    <row r="25" spans="1:14" x14ac:dyDescent="0.25">
      <c r="A25" s="66" t="s">
        <v>127</v>
      </c>
      <c r="B25" s="25">
        <f>COUNTIF('2nd Quarter'!J7:J202,"Suspected fraud")</f>
        <v>0</v>
      </c>
      <c r="C25" s="54" t="e">
        <f>B25/B1</f>
        <v>#DIV/0!</v>
      </c>
      <c r="D25" s="39" t="s">
        <v>24</v>
      </c>
      <c r="E25" s="25">
        <f>COUNTIF('2nd Quarter'!L7:L202,"Financial services")</f>
        <v>0</v>
      </c>
      <c r="F25" s="54" t="e">
        <f>E25/B1</f>
        <v>#DIV/0!</v>
      </c>
      <c r="G25" s="66" t="s">
        <v>168</v>
      </c>
      <c r="H25" s="25">
        <f>COUNTIF('2nd Quarter'!R7:R202,"Mediation- resolved")</f>
        <v>0</v>
      </c>
      <c r="I25" s="54" t="e">
        <f>H25/B1</f>
        <v>#DIV/0!</v>
      </c>
    </row>
    <row r="26" spans="1:14" x14ac:dyDescent="0.25">
      <c r="A26" s="60" t="s">
        <v>9</v>
      </c>
      <c r="B26" s="25">
        <f>COUNTIF('2nd Quarter'!J7:J202,"Other")</f>
        <v>0</v>
      </c>
      <c r="C26" s="54" t="e">
        <f>B26/B1</f>
        <v>#DIV/0!</v>
      </c>
      <c r="D26" s="39" t="s">
        <v>65</v>
      </c>
      <c r="E26" s="25">
        <f>COUNTIF('2nd Quarter'!L7:L202,"Home modifications")</f>
        <v>0</v>
      </c>
      <c r="F26" s="54" t="e">
        <f>E26/B1</f>
        <v>#DIV/0!</v>
      </c>
      <c r="G26" s="60" t="s">
        <v>132</v>
      </c>
      <c r="H26" s="25">
        <f>COUNTIF('2nd Quarter'!R7:R202,"Pending/In Process")</f>
        <v>0</v>
      </c>
      <c r="I26" s="54" t="e">
        <f>H26/B1</f>
        <v>#DIV/0!</v>
      </c>
    </row>
    <row r="27" spans="1:14" x14ac:dyDescent="0.25">
      <c r="A27" s="29" t="s">
        <v>75</v>
      </c>
      <c r="B27" s="57">
        <f>SUM(B16:B26)</f>
        <v>0</v>
      </c>
      <c r="C27" s="54" t="e">
        <f>SUM(C16:C26)</f>
        <v>#DIV/0!</v>
      </c>
      <c r="D27" s="39" t="s">
        <v>21</v>
      </c>
      <c r="E27" s="25">
        <f>COUNTIF('2nd Quarter'!L7:L202,"Meals")</f>
        <v>0</v>
      </c>
      <c r="F27" s="54" t="e">
        <f>E27/B1</f>
        <v>#DIV/0!</v>
      </c>
      <c r="G27" s="29" t="s">
        <v>75</v>
      </c>
      <c r="H27" s="57">
        <f>SUM(H16:H26)</f>
        <v>0</v>
      </c>
      <c r="I27" s="54" t="e">
        <f>SUM(I16:I26)</f>
        <v>#DIV/0!</v>
      </c>
    </row>
    <row r="28" spans="1:14" x14ac:dyDescent="0.25">
      <c r="D28" s="39" t="s">
        <v>95</v>
      </c>
      <c r="E28" s="25">
        <f>COUNTIF('2nd Quarter'!L7:L202,"Nursing services")</f>
        <v>0</v>
      </c>
      <c r="F28" s="54" t="e">
        <f>E28/B1</f>
        <v>#DIV/0!</v>
      </c>
      <c r="G28" s="66"/>
    </row>
    <row r="29" spans="1:14" ht="26.4" x14ac:dyDescent="0.25">
      <c r="D29" s="39" t="s">
        <v>135</v>
      </c>
      <c r="E29" s="25">
        <f>COUNTIF('2nd Quarter'!L7:L202,"ONS - Oral nutritional supplement")</f>
        <v>0</v>
      </c>
      <c r="F29" s="54" t="e">
        <f>E29/B1</f>
        <v>#DIV/0!</v>
      </c>
      <c r="G29" s="66"/>
    </row>
    <row r="30" spans="1:14" x14ac:dyDescent="0.25">
      <c r="D30" s="39" t="s">
        <v>43</v>
      </c>
      <c r="E30" s="25">
        <f>COUNTIF('2nd Quarter'!L7:L202,"OT / PT / SLP")</f>
        <v>0</v>
      </c>
      <c r="F30" s="54" t="e">
        <f>E30/B1</f>
        <v>#DIV/0!</v>
      </c>
      <c r="G30" s="66"/>
    </row>
    <row r="31" spans="1:14" x14ac:dyDescent="0.25">
      <c r="D31" s="39" t="s">
        <v>104</v>
      </c>
      <c r="E31" s="25">
        <f>COUNTIF('2nd Quarter'!L7:L202,"Personal Care (PC)")</f>
        <v>0</v>
      </c>
      <c r="F31" s="54" t="e">
        <f>E31/B1</f>
        <v>#DIV/0!</v>
      </c>
      <c r="G31" s="66"/>
    </row>
    <row r="32" spans="1:14" x14ac:dyDescent="0.25">
      <c r="D32" s="40" t="s">
        <v>136</v>
      </c>
      <c r="E32" s="25">
        <f>COUNTIF('2nd Quarter'!L7:L202,"Power mobility")</f>
        <v>0</v>
      </c>
      <c r="F32" s="54" t="e">
        <f>E32/B1</f>
        <v>#DIV/0!</v>
      </c>
      <c r="G32" s="66"/>
    </row>
    <row r="33" spans="4:7" x14ac:dyDescent="0.25">
      <c r="D33" s="39" t="s">
        <v>25</v>
      </c>
      <c r="E33" s="25">
        <f>COUNTIF('2nd Quarter'!L7:L202,"Relocation services")</f>
        <v>0</v>
      </c>
      <c r="F33" s="54" t="e">
        <f>E33/B1</f>
        <v>#DIV/0!</v>
      </c>
      <c r="G33" s="66"/>
    </row>
    <row r="34" spans="4:7" x14ac:dyDescent="0.25">
      <c r="D34" s="39" t="s">
        <v>26</v>
      </c>
      <c r="E34" s="25">
        <f>COUNTIF('2nd Quarter'!L7:L202,"Residential care")</f>
        <v>0</v>
      </c>
      <c r="F34" s="54" t="e">
        <f>E34/B1</f>
        <v>#DIV/0!</v>
      </c>
      <c r="G34" s="66"/>
    </row>
    <row r="35" spans="4:7" ht="26.4" x14ac:dyDescent="0.25">
      <c r="D35" s="39" t="s">
        <v>137</v>
      </c>
      <c r="E35" s="25">
        <f>COUNTIF('2nd Quarter'!L7:L202,"Supportive homecare (SHC)")</f>
        <v>0</v>
      </c>
      <c r="F35" s="54" t="e">
        <f>E35/B1</f>
        <v>#DIV/0!</v>
      </c>
      <c r="G35" s="66"/>
    </row>
    <row r="36" spans="4:7" ht="26.4" x14ac:dyDescent="0.25">
      <c r="D36" s="39" t="s">
        <v>105</v>
      </c>
      <c r="E36" s="25">
        <f>COUNTIF('2nd Quarter'!L7:L202,"Skilled nursing facility (SNF)")</f>
        <v>0</v>
      </c>
      <c r="F36" s="54" t="e">
        <f>E36/B1</f>
        <v>#DIV/0!</v>
      </c>
      <c r="G36" s="66"/>
    </row>
    <row r="37" spans="4:7" ht="26.4" x14ac:dyDescent="0.25">
      <c r="D37" s="40" t="s">
        <v>180</v>
      </c>
      <c r="E37" s="25">
        <f>COUNTIF('2nd Quarter'!L8:L203,"Transportation - Community")</f>
        <v>0</v>
      </c>
      <c r="F37" s="54" t="e">
        <f>E37/B1</f>
        <v>#DIV/0!</v>
      </c>
      <c r="G37" s="66"/>
    </row>
    <row r="38" spans="4:7" ht="26.4" x14ac:dyDescent="0.25">
      <c r="D38" s="40" t="s">
        <v>179</v>
      </c>
      <c r="E38" s="25">
        <f>COUNTIF('2nd Quarter'!L9:L204,"Transportation - NEMT")</f>
        <v>0</v>
      </c>
      <c r="F38" s="54" t="e">
        <f>E38/B1</f>
        <v>#DIV/0!</v>
      </c>
      <c r="G38" s="66"/>
    </row>
    <row r="39" spans="4:7" ht="39.6" x14ac:dyDescent="0.25">
      <c r="D39" s="39" t="s">
        <v>138</v>
      </c>
      <c r="E39" s="25">
        <f>COUNTIF('2nd Quarter'!L7:L202,"Other service type (note in Summary of Issue column)")</f>
        <v>0</v>
      </c>
      <c r="F39" s="54" t="e">
        <f>E39/B1</f>
        <v>#DIV/0!</v>
      </c>
      <c r="G39" s="66"/>
    </row>
    <row r="40" spans="4:7" ht="26.4" x14ac:dyDescent="0.25">
      <c r="D40" s="40" t="s">
        <v>139</v>
      </c>
      <c r="E40" s="25">
        <f>COUNTIF('2nd Quarter'!L7:L202,"N/A- grievance does not involve a service")</f>
        <v>0</v>
      </c>
      <c r="F40" s="54" t="e">
        <f>E40/B1</f>
        <v>#DIV/0!</v>
      </c>
      <c r="G40" s="66"/>
    </row>
    <row r="41" spans="4:7" x14ac:dyDescent="0.25">
      <c r="D41" s="29" t="s">
        <v>75</v>
      </c>
      <c r="E41" s="57">
        <f>SUM(E16:E40)</f>
        <v>0</v>
      </c>
      <c r="F41" s="54" t="e">
        <f>SUM(F16:F40)</f>
        <v>#DIV/0!</v>
      </c>
      <c r="G41" s="66"/>
    </row>
    <row r="42" spans="4:7" x14ac:dyDescent="0.25">
      <c r="G42" s="66"/>
    </row>
    <row r="43" spans="4:7" x14ac:dyDescent="0.25">
      <c r="F43" s="66"/>
      <c r="G43" s="66"/>
    </row>
  </sheetData>
  <sheetProtection algorithmName="SHA-512" hashValue="aWVHT2QuJbmUZbsN2aPy/RU3HLD5kwmoOEW0SrgqmYr+rkQVLhlrm+TR+hhrD58NCmpD/FrFBZ/DT7hdmkYpLA==" saltValue="NmrziVVUtl7TojVuSbayKQ==" spinCount="100000" sheet="1" objects="1" scenarios="1"/>
  <conditionalFormatting sqref="F43 C16:C26 I17:I26 F11 F13:G13 G1 F17:F40">
    <cfRule type="cellIs" dxfId="8" priority="9" operator="greaterThan">
      <formula>0.2499</formula>
    </cfRule>
  </conditionalFormatting>
  <conditionalFormatting sqref="F16">
    <cfRule type="cellIs" dxfId="7" priority="8" operator="greaterThan">
      <formula>0.2499</formula>
    </cfRule>
  </conditionalFormatting>
  <conditionalFormatting sqref="I16">
    <cfRule type="cellIs" dxfId="6" priority="7" operator="greaterThan">
      <formula>0.2499</formula>
    </cfRule>
  </conditionalFormatting>
  <dataValidations count="1">
    <dataValidation type="list" showInputMessage="1" showErrorMessage="1" sqref="A5:A6" xr:uid="{00000000-0002-0000-0900-000000000000}">
      <formula1>Targetgroup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1st Quarter</vt:lpstr>
      <vt:lpstr>1stQtrAnalysis</vt:lpstr>
      <vt:lpstr>AT1</vt:lpstr>
      <vt:lpstr>IT1</vt:lpstr>
      <vt:lpstr>ST1</vt:lpstr>
      <vt:lpstr>RT1</vt:lpstr>
      <vt:lpstr>TG1</vt:lpstr>
      <vt:lpstr>2nd Quarter</vt:lpstr>
      <vt:lpstr>2ndQtrAnalysis</vt:lpstr>
      <vt:lpstr>AT2</vt:lpstr>
      <vt:lpstr>IT2</vt:lpstr>
      <vt:lpstr>ST2</vt:lpstr>
      <vt:lpstr>RT2</vt:lpstr>
      <vt:lpstr>TG2</vt:lpstr>
      <vt:lpstr>3rd Quarter</vt:lpstr>
      <vt:lpstr>3rdQtrAnalysis</vt:lpstr>
      <vt:lpstr>AT3</vt:lpstr>
      <vt:lpstr>IT3</vt:lpstr>
      <vt:lpstr>ST3</vt:lpstr>
      <vt:lpstr>RT3</vt:lpstr>
      <vt:lpstr>TG3</vt:lpstr>
      <vt:lpstr>4th Quarter</vt:lpstr>
      <vt:lpstr>4thQtrAnalysis</vt:lpstr>
      <vt:lpstr>AT4</vt:lpstr>
      <vt:lpstr>IT4</vt:lpstr>
      <vt:lpstr>ST4</vt:lpstr>
      <vt:lpstr>RT4</vt:lpstr>
      <vt:lpstr>TG4</vt:lpstr>
      <vt:lpstr>Categories</vt:lpstr>
      <vt:lpstr>EOY Data</vt:lpstr>
      <vt:lpstr>EOY Graphs</vt:lpstr>
      <vt:lpstr>Appealtype</vt:lpstr>
      <vt:lpstr>AssistingRepresentation</vt:lpstr>
      <vt:lpstr>disenrollment</vt:lpstr>
      <vt:lpstr>Financial_eligibility</vt:lpstr>
      <vt:lpstr>Issuetype</vt:lpstr>
      <vt:lpstr>MetaStar_resolved</vt:lpstr>
      <vt:lpstr>'1st Quarter'!Print_Titles</vt:lpstr>
      <vt:lpstr>Resolutiontype</vt:lpstr>
      <vt:lpstr>Targetgroup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MCO Appeal Log</dc:title>
  <dc:subject>Family Care, Partnership, PACE</dc:subject>
  <dc:creator>DHS</dc:creator>
  <cp:lastModifiedBy>Barendregt, Susan E - DHS2</cp:lastModifiedBy>
  <cp:lastPrinted>2018-12-11T18:59:35Z</cp:lastPrinted>
  <dcterms:created xsi:type="dcterms:W3CDTF">2011-05-10T21:25:00Z</dcterms:created>
  <dcterms:modified xsi:type="dcterms:W3CDTF">2023-10-04T13:12:25Z</dcterms:modified>
</cp:coreProperties>
</file>