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2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3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theme/themeOverride4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DigitalComms\Team\Ward\Publish\"/>
    </mc:Choice>
  </mc:AlternateContent>
  <xr:revisionPtr revIDLastSave="0" documentId="8_{B2780DB5-D309-4405-B361-861610136640}" xr6:coauthVersionLast="47" xr6:coauthVersionMax="47" xr10:uidLastSave="{00000000-0000-0000-0000-000000000000}"/>
  <workbookProtection workbookAlgorithmName="SHA-512" workbookHashValue="4DRpLaT9kUG6G3aNTMj8DuiYpc6S9usv1Qk/ThmNENiyTKyvPAMJeZRgl8K6k+eHfmQMP/Jhv0IpPdEFYj+Ebw==" workbookSaltValue="8+LYJ/knq2g/V+o3OKpYmQ==" workbookSpinCount="100000" lockStructure="1"/>
  <bookViews>
    <workbookView xWindow="-108" yWindow="-108" windowWidth="23256" windowHeight="12576" tabRatio="715" xr2:uid="{00000000-000D-0000-FFFF-FFFF00000000}"/>
  </bookViews>
  <sheets>
    <sheet name="1st Quarter" sheetId="37" r:id="rId1"/>
    <sheet name="1stQtrAnalysis" sheetId="6" r:id="rId2"/>
    <sheet name="AT1" sheetId="8" r:id="rId3"/>
    <sheet name="CB1" sheetId="9" r:id="rId4"/>
    <sheet name="IT1" sheetId="10" r:id="rId5"/>
    <sheet name="SC1" sheetId="38" r:id="rId6"/>
    <sheet name="ST1" sheetId="11" r:id="rId7"/>
    <sheet name="RT1" sheetId="12" r:id="rId8"/>
    <sheet name="2nd Quarter" sheetId="4" r:id="rId9"/>
    <sheet name="2ndQtrAnalysis" sheetId="13" r:id="rId10"/>
    <sheet name="AT2" sheetId="16" r:id="rId11"/>
    <sheet name="CB2" sheetId="17" r:id="rId12"/>
    <sheet name="IT2" sheetId="18" r:id="rId13"/>
    <sheet name="SC2" sheetId="39" r:id="rId14"/>
    <sheet name="ST2" sheetId="19" r:id="rId15"/>
    <sheet name="RT2" sheetId="20" r:id="rId16"/>
    <sheet name="3rd Quarter" sheetId="3" r:id="rId17"/>
    <sheet name="3rdQtrAnalysis" sheetId="14" r:id="rId18"/>
    <sheet name="AT3" sheetId="22" r:id="rId19"/>
    <sheet name="CB3" sheetId="23" r:id="rId20"/>
    <sheet name="IT3" sheetId="24" r:id="rId21"/>
    <sheet name="SC3" sheetId="40" r:id="rId22"/>
    <sheet name="ST3" sheetId="25" r:id="rId23"/>
    <sheet name="RT3" sheetId="26" r:id="rId24"/>
    <sheet name="4th Quarter" sheetId="5" r:id="rId25"/>
    <sheet name="4thQtrAnalysis" sheetId="15" r:id="rId26"/>
    <sheet name="AT4" sheetId="28" r:id="rId27"/>
    <sheet name="CB4" sheetId="29" r:id="rId28"/>
    <sheet name="IT4" sheetId="30" r:id="rId29"/>
    <sheet name="SC4" sheetId="41" r:id="rId30"/>
    <sheet name="ST4" sheetId="31" r:id="rId31"/>
    <sheet name="RT4" sheetId="32" r:id="rId32"/>
    <sheet name="Categories" sheetId="2" r:id="rId33"/>
    <sheet name="EOY Data" sheetId="34" state="hidden" r:id="rId34"/>
    <sheet name="EOY Graphs" sheetId="35" r:id="rId35"/>
    <sheet name="List for Export" sheetId="42" state="hidden" r:id="rId36"/>
    <sheet name="RunningTotals" sheetId="43" state="hidden" r:id="rId37"/>
  </sheets>
  <definedNames>
    <definedName name="_xlnm._FilterDatabase" localSheetId="0" hidden="1">'1st Quarter'!$A$6:$Y$26</definedName>
    <definedName name="_xlnm._FilterDatabase" localSheetId="1" hidden="1">'1stQtrAnalysis'!$A$1:$S$34</definedName>
    <definedName name="_xlnm._FilterDatabase" localSheetId="8" hidden="1">'2nd Quarter'!$A$6:$X$26</definedName>
    <definedName name="_xlnm._FilterDatabase" localSheetId="16" hidden="1">'3rd Quarter'!$A$6:$X$6</definedName>
    <definedName name="_xlnm._FilterDatabase" localSheetId="24" hidden="1">'4th Quarter'!$A$6:$X$6</definedName>
    <definedName name="_xlnm._FilterDatabase" localSheetId="32" hidden="1">Categories!$A$5:$A$6</definedName>
    <definedName name="Appealtype">Categories!$A$5:$A$6</definedName>
    <definedName name="AssistingRepresentation">Categories!$A$7:$A$38</definedName>
    <definedName name="Continuingbenefits">Categories!$A$10:$A$12</definedName>
    <definedName name="disenrollment">Categories!$A$108:$A$109</definedName>
    <definedName name="Financial_eligibility">Categories!$A$43:$A$49</definedName>
    <definedName name="Issuetype">Categories!$A$43:$A$49</definedName>
    <definedName name="MetaStar_resolved">Categories!$A$94:$A$100</definedName>
    <definedName name="_xlnm.Print_Titles" localSheetId="0">'1st Quarter'!$A:$B,'1st Quarter'!$6:$6</definedName>
    <definedName name="Resolutiontype">Categories!$A$94:$A$104</definedName>
    <definedName name="Servicetype">Categories!$A$74:$A$74</definedName>
    <definedName name="Targetgroup">Categories!$A$1:$A$1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6" l="1"/>
  <c r="B19" i="13"/>
  <c r="B20" i="14"/>
  <c r="B21" i="15"/>
  <c r="C7" i="43" l="1"/>
  <c r="C8" i="43"/>
  <c r="C9" i="43"/>
  <c r="C10" i="43"/>
  <c r="C11" i="43"/>
  <c r="C12" i="43"/>
  <c r="C13" i="43"/>
  <c r="C14" i="43"/>
  <c r="C15" i="43"/>
  <c r="C16" i="43"/>
  <c r="C17" i="43"/>
  <c r="C18" i="43"/>
  <c r="C19" i="43"/>
  <c r="C20" i="43"/>
  <c r="C21" i="43"/>
  <c r="C22" i="43"/>
  <c r="C24" i="43"/>
  <c r="C25" i="43"/>
  <c r="C26" i="43"/>
  <c r="C27" i="43"/>
  <c r="C28" i="43"/>
  <c r="C30" i="43"/>
  <c r="C31" i="43"/>
  <c r="C32" i="43"/>
  <c r="C33" i="43"/>
  <c r="C34" i="43"/>
  <c r="C35" i="43"/>
  <c r="C36" i="43"/>
  <c r="C37" i="43"/>
  <c r="C38" i="43"/>
  <c r="C39" i="43"/>
  <c r="C40" i="43"/>
  <c r="C41" i="43"/>
  <c r="C42" i="43"/>
  <c r="C43" i="43"/>
  <c r="C44" i="43"/>
  <c r="C45" i="43"/>
  <c r="C46" i="43"/>
  <c r="C47" i="43"/>
  <c r="C48" i="43"/>
  <c r="C49" i="43"/>
  <c r="C50" i="43"/>
  <c r="C51" i="43"/>
  <c r="C52" i="43"/>
  <c r="C53" i="43"/>
  <c r="C54" i="43"/>
  <c r="C55" i="43"/>
  <c r="C56" i="43"/>
  <c r="C57" i="43"/>
  <c r="C58" i="43"/>
  <c r="C59" i="43"/>
  <c r="C60" i="43"/>
  <c r="C61" i="43"/>
  <c r="C62" i="43"/>
  <c r="C63" i="43"/>
  <c r="C64" i="43"/>
  <c r="C65" i="43"/>
  <c r="C66" i="43"/>
  <c r="C6" i="43"/>
  <c r="C5" i="43"/>
  <c r="C4" i="43"/>
  <c r="C3" i="43"/>
  <c r="C2" i="43"/>
  <c r="L32" i="34"/>
  <c r="B2" i="42"/>
  <c r="B3" i="42"/>
  <c r="B4" i="42"/>
  <c r="B5" i="42"/>
  <c r="B6" i="42"/>
  <c r="B7" i="42"/>
  <c r="B8" i="42"/>
  <c r="B9" i="42"/>
  <c r="B10" i="42"/>
  <c r="B11" i="42"/>
  <c r="B12" i="42"/>
  <c r="B13" i="42"/>
  <c r="B14" i="42"/>
  <c r="F251" i="42"/>
  <c r="F252" i="42"/>
  <c r="F253" i="42"/>
  <c r="F254" i="42"/>
  <c r="F255" i="42"/>
  <c r="F256" i="42"/>
  <c r="F257" i="42"/>
  <c r="F258" i="42"/>
  <c r="F259" i="42"/>
  <c r="F260" i="42"/>
  <c r="F261" i="42"/>
  <c r="F250" i="42"/>
  <c r="F233" i="42"/>
  <c r="F234" i="42"/>
  <c r="F235" i="42"/>
  <c r="F236" i="42"/>
  <c r="F237" i="42"/>
  <c r="F238" i="42"/>
  <c r="F239" i="42"/>
  <c r="F240" i="42"/>
  <c r="F241" i="42"/>
  <c r="F242" i="42"/>
  <c r="F243" i="42"/>
  <c r="F244" i="42"/>
  <c r="F245" i="42"/>
  <c r="F246" i="42"/>
  <c r="F247" i="42"/>
  <c r="F248" i="42"/>
  <c r="F249" i="42"/>
  <c r="F232" i="42"/>
  <c r="F226" i="42"/>
  <c r="F227" i="42"/>
  <c r="F228" i="42"/>
  <c r="F229" i="42"/>
  <c r="F230" i="42"/>
  <c r="F231" i="42"/>
  <c r="F225" i="42"/>
  <c r="F214" i="42"/>
  <c r="F215" i="42"/>
  <c r="F216" i="42"/>
  <c r="F217" i="42"/>
  <c r="F218" i="42"/>
  <c r="F219" i="42"/>
  <c r="F220" i="42"/>
  <c r="F221" i="42"/>
  <c r="F222" i="42"/>
  <c r="F223" i="42"/>
  <c r="F213" i="42"/>
  <c r="F207" i="42"/>
  <c r="F208" i="42"/>
  <c r="F209" i="42"/>
  <c r="F210" i="42"/>
  <c r="F211" i="42"/>
  <c r="F212" i="42"/>
  <c r="F206" i="42"/>
  <c r="F202" i="42"/>
  <c r="F186" i="42"/>
  <c r="F187" i="42"/>
  <c r="F188" i="42"/>
  <c r="F189" i="42"/>
  <c r="F190" i="42"/>
  <c r="F191" i="42"/>
  <c r="F192" i="42"/>
  <c r="F193" i="42"/>
  <c r="F194" i="42"/>
  <c r="F195" i="42"/>
  <c r="F196" i="42"/>
  <c r="F185" i="42"/>
  <c r="F168" i="42"/>
  <c r="F169" i="42"/>
  <c r="F170" i="42"/>
  <c r="F171" i="42"/>
  <c r="F172" i="42"/>
  <c r="F173" i="42"/>
  <c r="F174" i="42"/>
  <c r="F175" i="42"/>
  <c r="F176" i="42"/>
  <c r="F177" i="42"/>
  <c r="F178" i="42"/>
  <c r="F179" i="42"/>
  <c r="F180" i="42"/>
  <c r="F181" i="42"/>
  <c r="F182" i="42"/>
  <c r="F183" i="42"/>
  <c r="F184" i="42"/>
  <c r="F167" i="42"/>
  <c r="F161" i="42"/>
  <c r="F162" i="42"/>
  <c r="F163" i="42"/>
  <c r="F164" i="42"/>
  <c r="F165" i="42"/>
  <c r="F166" i="42"/>
  <c r="F160" i="42"/>
  <c r="F149" i="42"/>
  <c r="F150" i="42"/>
  <c r="F151" i="42"/>
  <c r="F152" i="42"/>
  <c r="F153" i="42"/>
  <c r="F154" i="42"/>
  <c r="F155" i="42"/>
  <c r="F156" i="42"/>
  <c r="F157" i="42"/>
  <c r="F158" i="42"/>
  <c r="F148" i="42"/>
  <c r="F142" i="42"/>
  <c r="F143" i="42"/>
  <c r="F144" i="42"/>
  <c r="F145" i="42"/>
  <c r="F146" i="42"/>
  <c r="F147" i="42"/>
  <c r="F141" i="42"/>
  <c r="F121" i="42"/>
  <c r="F122" i="42"/>
  <c r="F123" i="42"/>
  <c r="F124" i="42"/>
  <c r="F125" i="42"/>
  <c r="F126" i="42"/>
  <c r="F127" i="42"/>
  <c r="F128" i="42"/>
  <c r="F129" i="42"/>
  <c r="F130" i="42"/>
  <c r="F131" i="42"/>
  <c r="F120" i="42"/>
  <c r="F103" i="42"/>
  <c r="F104" i="42"/>
  <c r="F105" i="42"/>
  <c r="F106" i="42"/>
  <c r="F107" i="42"/>
  <c r="F108" i="42"/>
  <c r="F109" i="42"/>
  <c r="F110" i="42"/>
  <c r="F111" i="42"/>
  <c r="F112" i="42"/>
  <c r="F113" i="42"/>
  <c r="F114" i="42"/>
  <c r="F115" i="42"/>
  <c r="F116" i="42"/>
  <c r="F117" i="42"/>
  <c r="F118" i="42"/>
  <c r="F119" i="42"/>
  <c r="F102" i="42"/>
  <c r="F96" i="42"/>
  <c r="F97" i="42"/>
  <c r="F98" i="42"/>
  <c r="F99" i="42"/>
  <c r="F100" i="42"/>
  <c r="F101" i="42"/>
  <c r="F95" i="42"/>
  <c r="F84" i="42"/>
  <c r="F85" i="42"/>
  <c r="F86" i="42"/>
  <c r="F87" i="42"/>
  <c r="F88" i="42"/>
  <c r="F89" i="42"/>
  <c r="F90" i="42"/>
  <c r="F91" i="42"/>
  <c r="F92" i="42"/>
  <c r="F93" i="42"/>
  <c r="F83" i="42"/>
  <c r="F77" i="42"/>
  <c r="F78" i="42"/>
  <c r="F79" i="42"/>
  <c r="F80" i="42"/>
  <c r="F81" i="42"/>
  <c r="F82" i="42"/>
  <c r="F76" i="42"/>
  <c r="A3" i="42"/>
  <c r="A4" i="42"/>
  <c r="A5" i="42"/>
  <c r="A6" i="42"/>
  <c r="A7" i="42"/>
  <c r="A8" i="42"/>
  <c r="A9" i="42"/>
  <c r="A10" i="42"/>
  <c r="A11" i="42"/>
  <c r="A12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8" i="42"/>
  <c r="A39" i="42"/>
  <c r="A40" i="42"/>
  <c r="A41" i="42"/>
  <c r="A42" i="42"/>
  <c r="A43" i="42"/>
  <c r="A44" i="42"/>
  <c r="A45" i="42"/>
  <c r="A46" i="42"/>
  <c r="A47" i="42"/>
  <c r="A48" i="42"/>
  <c r="A49" i="42"/>
  <c r="A50" i="42"/>
  <c r="A51" i="42"/>
  <c r="A52" i="42"/>
  <c r="A53" i="42"/>
  <c r="A54" i="42"/>
  <c r="A55" i="42"/>
  <c r="A56" i="42"/>
  <c r="A57" i="42"/>
  <c r="A58" i="42"/>
  <c r="A59" i="42"/>
  <c r="A60" i="42"/>
  <c r="A61" i="42"/>
  <c r="A62" i="42"/>
  <c r="A63" i="42"/>
  <c r="A64" i="42"/>
  <c r="A65" i="42"/>
  <c r="A66" i="42"/>
  <c r="A67" i="42"/>
  <c r="A68" i="42"/>
  <c r="A69" i="42"/>
  <c r="A70" i="42"/>
  <c r="A71" i="42"/>
  <c r="A72" i="42"/>
  <c r="A73" i="42"/>
  <c r="A74" i="42"/>
  <c r="A75" i="42"/>
  <c r="A76" i="42"/>
  <c r="A77" i="42"/>
  <c r="A78" i="42"/>
  <c r="A79" i="42"/>
  <c r="A80" i="42"/>
  <c r="A81" i="42"/>
  <c r="A82" i="42"/>
  <c r="A83" i="42"/>
  <c r="A84" i="42"/>
  <c r="A85" i="42"/>
  <c r="A86" i="42"/>
  <c r="A87" i="42"/>
  <c r="A88" i="42"/>
  <c r="A89" i="42"/>
  <c r="A90" i="42"/>
  <c r="A91" i="42"/>
  <c r="A92" i="42"/>
  <c r="A93" i="42"/>
  <c r="A94" i="42"/>
  <c r="A95" i="42"/>
  <c r="A96" i="42"/>
  <c r="A97" i="42"/>
  <c r="A98" i="42"/>
  <c r="A99" i="42"/>
  <c r="A100" i="42"/>
  <c r="A101" i="42"/>
  <c r="A102" i="42"/>
  <c r="A103" i="42"/>
  <c r="A104" i="42"/>
  <c r="A105" i="42"/>
  <c r="A106" i="42"/>
  <c r="A107" i="42"/>
  <c r="A108" i="42"/>
  <c r="A109" i="42"/>
  <c r="A110" i="42"/>
  <c r="A111" i="42"/>
  <c r="A112" i="42"/>
  <c r="A113" i="42"/>
  <c r="A114" i="42"/>
  <c r="A115" i="42"/>
  <c r="A116" i="42"/>
  <c r="A117" i="42"/>
  <c r="A118" i="42"/>
  <c r="A119" i="42"/>
  <c r="A120" i="42"/>
  <c r="A121" i="42"/>
  <c r="A122" i="42"/>
  <c r="A123" i="42"/>
  <c r="A124" i="42"/>
  <c r="A125" i="42"/>
  <c r="A126" i="42"/>
  <c r="A127" i="42"/>
  <c r="A128" i="42"/>
  <c r="A129" i="42"/>
  <c r="A130" i="42"/>
  <c r="A131" i="42"/>
  <c r="A132" i="42"/>
  <c r="A133" i="42"/>
  <c r="A134" i="42"/>
  <c r="A135" i="42"/>
  <c r="A136" i="42"/>
  <c r="A137" i="42"/>
  <c r="A138" i="42"/>
  <c r="A139" i="42"/>
  <c r="A140" i="42"/>
  <c r="A141" i="42"/>
  <c r="A142" i="42"/>
  <c r="A143" i="42"/>
  <c r="A144" i="42"/>
  <c r="A145" i="42"/>
  <c r="A146" i="42"/>
  <c r="A147" i="42"/>
  <c r="A148" i="42"/>
  <c r="A149" i="42"/>
  <c r="A150" i="42"/>
  <c r="A151" i="42"/>
  <c r="A152" i="42"/>
  <c r="A153" i="42"/>
  <c r="A154" i="42"/>
  <c r="A155" i="42"/>
  <c r="A156" i="42"/>
  <c r="A157" i="42"/>
  <c r="A158" i="42"/>
  <c r="A159" i="42"/>
  <c r="A160" i="42"/>
  <c r="A161" i="42"/>
  <c r="A162" i="42"/>
  <c r="A163" i="42"/>
  <c r="A164" i="42"/>
  <c r="A165" i="42"/>
  <c r="A166" i="42"/>
  <c r="A167" i="42"/>
  <c r="A168" i="42"/>
  <c r="A169" i="42"/>
  <c r="A170" i="42"/>
  <c r="A171" i="42"/>
  <c r="A172" i="42"/>
  <c r="A173" i="42"/>
  <c r="A174" i="42"/>
  <c r="A175" i="42"/>
  <c r="A176" i="42"/>
  <c r="A177" i="42"/>
  <c r="A178" i="42"/>
  <c r="A179" i="42"/>
  <c r="A180" i="42"/>
  <c r="A181" i="42"/>
  <c r="A182" i="42"/>
  <c r="A183" i="42"/>
  <c r="A184" i="42"/>
  <c r="A185" i="42"/>
  <c r="A186" i="42"/>
  <c r="A187" i="42"/>
  <c r="A188" i="42"/>
  <c r="A189" i="42"/>
  <c r="A190" i="42"/>
  <c r="A191" i="42"/>
  <c r="A192" i="42"/>
  <c r="A193" i="42"/>
  <c r="A194" i="42"/>
  <c r="A195" i="42"/>
  <c r="A196" i="42"/>
  <c r="A197" i="42"/>
  <c r="A198" i="42"/>
  <c r="A199" i="42"/>
  <c r="A200" i="42"/>
  <c r="A201" i="42"/>
  <c r="A202" i="42"/>
  <c r="A203" i="42"/>
  <c r="A204" i="42"/>
  <c r="A205" i="42"/>
  <c r="A206" i="42"/>
  <c r="A207" i="42"/>
  <c r="A208" i="42"/>
  <c r="A209" i="42"/>
  <c r="A210" i="42"/>
  <c r="A211" i="42"/>
  <c r="A212" i="42"/>
  <c r="A213" i="42"/>
  <c r="A214" i="42"/>
  <c r="A215" i="42"/>
  <c r="A216" i="42"/>
  <c r="A217" i="42"/>
  <c r="A218" i="42"/>
  <c r="A219" i="42"/>
  <c r="A220" i="42"/>
  <c r="A221" i="42"/>
  <c r="A222" i="42"/>
  <c r="A223" i="42"/>
  <c r="A224" i="42"/>
  <c r="A225" i="42"/>
  <c r="A226" i="42"/>
  <c r="A227" i="42"/>
  <c r="A228" i="42"/>
  <c r="A229" i="42"/>
  <c r="A230" i="42"/>
  <c r="A231" i="42"/>
  <c r="A232" i="42"/>
  <c r="A233" i="42"/>
  <c r="A234" i="42"/>
  <c r="A235" i="42"/>
  <c r="A236" i="42"/>
  <c r="A237" i="42"/>
  <c r="A238" i="42"/>
  <c r="A239" i="42"/>
  <c r="A240" i="42"/>
  <c r="A241" i="42"/>
  <c r="A242" i="42"/>
  <c r="A243" i="42"/>
  <c r="A244" i="42"/>
  <c r="A245" i="42"/>
  <c r="A246" i="42"/>
  <c r="A247" i="42"/>
  <c r="A248" i="42"/>
  <c r="A249" i="42"/>
  <c r="A250" i="42"/>
  <c r="A251" i="42"/>
  <c r="A252" i="42"/>
  <c r="A253" i="42"/>
  <c r="A254" i="42"/>
  <c r="A255" i="42"/>
  <c r="A256" i="42"/>
  <c r="A257" i="42"/>
  <c r="A258" i="42"/>
  <c r="A259" i="42"/>
  <c r="A260" i="42"/>
  <c r="A261" i="42"/>
  <c r="A2" i="42"/>
  <c r="B26" i="42"/>
  <c r="B27" i="42"/>
  <c r="B28" i="42"/>
  <c r="B29" i="42"/>
  <c r="B30" i="42"/>
  <c r="B31" i="42"/>
  <c r="B32" i="42"/>
  <c r="B33" i="42"/>
  <c r="B34" i="42"/>
  <c r="B35" i="42"/>
  <c r="B36" i="42"/>
  <c r="B37" i="42"/>
  <c r="B38" i="42"/>
  <c r="B39" i="42"/>
  <c r="B40" i="42"/>
  <c r="B41" i="42"/>
  <c r="B42" i="42"/>
  <c r="B43" i="42"/>
  <c r="B44" i="42"/>
  <c r="B45" i="42"/>
  <c r="B46" i="42"/>
  <c r="B47" i="42"/>
  <c r="B48" i="42"/>
  <c r="B49" i="42"/>
  <c r="B50" i="42"/>
  <c r="B51" i="42"/>
  <c r="B52" i="42"/>
  <c r="B53" i="42"/>
  <c r="B54" i="42"/>
  <c r="B55" i="42"/>
  <c r="B56" i="42"/>
  <c r="B57" i="42"/>
  <c r="B58" i="42"/>
  <c r="B59" i="42"/>
  <c r="B60" i="42"/>
  <c r="B61" i="42"/>
  <c r="B62" i="42"/>
  <c r="B63" i="42"/>
  <c r="B64" i="42"/>
  <c r="B65" i="42"/>
  <c r="B66" i="42"/>
  <c r="B67" i="42"/>
  <c r="B68" i="42"/>
  <c r="B69" i="42"/>
  <c r="B70" i="42"/>
  <c r="B71" i="42"/>
  <c r="B72" i="42"/>
  <c r="B73" i="42"/>
  <c r="B74" i="42"/>
  <c r="B75" i="42"/>
  <c r="B76" i="42"/>
  <c r="B77" i="42"/>
  <c r="B78" i="42"/>
  <c r="B79" i="42"/>
  <c r="B80" i="42"/>
  <c r="B81" i="42"/>
  <c r="B82" i="42"/>
  <c r="B83" i="42"/>
  <c r="B84" i="42"/>
  <c r="B85" i="42"/>
  <c r="B86" i="42"/>
  <c r="B87" i="42"/>
  <c r="B88" i="42"/>
  <c r="B89" i="42"/>
  <c r="B90" i="42"/>
  <c r="B91" i="42"/>
  <c r="B92" i="42"/>
  <c r="B93" i="42"/>
  <c r="B94" i="42"/>
  <c r="B95" i="42"/>
  <c r="B96" i="42"/>
  <c r="B97" i="42"/>
  <c r="B98" i="42"/>
  <c r="B99" i="42"/>
  <c r="B100" i="42"/>
  <c r="B101" i="42"/>
  <c r="B102" i="42"/>
  <c r="B103" i="42"/>
  <c r="B104" i="42"/>
  <c r="B105" i="42"/>
  <c r="B106" i="42"/>
  <c r="B107" i="42"/>
  <c r="B108" i="42"/>
  <c r="B109" i="42"/>
  <c r="B110" i="42"/>
  <c r="B111" i="42"/>
  <c r="B112" i="42"/>
  <c r="B113" i="42"/>
  <c r="B114" i="42"/>
  <c r="B115" i="42"/>
  <c r="B116" i="42"/>
  <c r="B117" i="42"/>
  <c r="B118" i="42"/>
  <c r="B119" i="42"/>
  <c r="B120" i="42"/>
  <c r="B121" i="42"/>
  <c r="B122" i="42"/>
  <c r="B123" i="42"/>
  <c r="B124" i="42"/>
  <c r="B125" i="42"/>
  <c r="B126" i="42"/>
  <c r="B127" i="42"/>
  <c r="B128" i="42"/>
  <c r="B129" i="42"/>
  <c r="B130" i="42"/>
  <c r="B131" i="42"/>
  <c r="B132" i="42"/>
  <c r="B133" i="42"/>
  <c r="B134" i="42"/>
  <c r="B135" i="42"/>
  <c r="B136" i="42"/>
  <c r="B137" i="42"/>
  <c r="B138" i="42"/>
  <c r="B139" i="42"/>
  <c r="B140" i="42"/>
  <c r="B141" i="42"/>
  <c r="B142" i="42"/>
  <c r="B143" i="42"/>
  <c r="B144" i="42"/>
  <c r="B145" i="42"/>
  <c r="B146" i="42"/>
  <c r="B147" i="42"/>
  <c r="B148" i="42"/>
  <c r="B149" i="42"/>
  <c r="B150" i="42"/>
  <c r="B151" i="42"/>
  <c r="B152" i="42"/>
  <c r="B153" i="42"/>
  <c r="B154" i="42"/>
  <c r="B155" i="42"/>
  <c r="B156" i="42"/>
  <c r="B157" i="42"/>
  <c r="B158" i="42"/>
  <c r="B159" i="42"/>
  <c r="B160" i="42"/>
  <c r="B161" i="42"/>
  <c r="B162" i="42"/>
  <c r="B163" i="42"/>
  <c r="B164" i="42"/>
  <c r="B165" i="42"/>
  <c r="B166" i="42"/>
  <c r="B167" i="42"/>
  <c r="B168" i="42"/>
  <c r="B169" i="42"/>
  <c r="B170" i="42"/>
  <c r="B171" i="42"/>
  <c r="B172" i="42"/>
  <c r="B173" i="42"/>
  <c r="B174" i="42"/>
  <c r="B175" i="42"/>
  <c r="B176" i="42"/>
  <c r="B177" i="42"/>
  <c r="B178" i="42"/>
  <c r="B179" i="42"/>
  <c r="B180" i="42"/>
  <c r="B181" i="42"/>
  <c r="B182" i="42"/>
  <c r="B183" i="42"/>
  <c r="B184" i="42"/>
  <c r="B185" i="42"/>
  <c r="B186" i="42"/>
  <c r="B187" i="42"/>
  <c r="B188" i="42"/>
  <c r="B189" i="42"/>
  <c r="B190" i="42"/>
  <c r="B191" i="42"/>
  <c r="B192" i="42"/>
  <c r="B193" i="42"/>
  <c r="B194" i="42"/>
  <c r="B195" i="42"/>
  <c r="B196" i="42"/>
  <c r="B197" i="42"/>
  <c r="B198" i="42"/>
  <c r="B199" i="42"/>
  <c r="B200" i="42"/>
  <c r="B201" i="42"/>
  <c r="B202" i="42"/>
  <c r="B203" i="42"/>
  <c r="B204" i="42"/>
  <c r="B205" i="42"/>
  <c r="B206" i="42"/>
  <c r="B207" i="42"/>
  <c r="B208" i="42"/>
  <c r="B209" i="42"/>
  <c r="B210" i="42"/>
  <c r="B211" i="42"/>
  <c r="B212" i="42"/>
  <c r="B213" i="42"/>
  <c r="B214" i="42"/>
  <c r="B215" i="42"/>
  <c r="B216" i="42"/>
  <c r="B217" i="42"/>
  <c r="B218" i="42"/>
  <c r="B219" i="42"/>
  <c r="B220" i="42"/>
  <c r="B221" i="42"/>
  <c r="B222" i="42"/>
  <c r="B223" i="42"/>
  <c r="B224" i="42"/>
  <c r="B225" i="42"/>
  <c r="B226" i="42"/>
  <c r="B227" i="42"/>
  <c r="B228" i="42"/>
  <c r="B229" i="42"/>
  <c r="B230" i="42"/>
  <c r="B231" i="42"/>
  <c r="B232" i="42"/>
  <c r="B233" i="42"/>
  <c r="B234" i="42"/>
  <c r="B235" i="42"/>
  <c r="B236" i="42"/>
  <c r="B237" i="42"/>
  <c r="B238" i="42"/>
  <c r="B239" i="42"/>
  <c r="B240" i="42"/>
  <c r="B241" i="42"/>
  <c r="B242" i="42"/>
  <c r="B243" i="42"/>
  <c r="B244" i="42"/>
  <c r="B245" i="42"/>
  <c r="B246" i="42"/>
  <c r="B247" i="42"/>
  <c r="B248" i="42"/>
  <c r="B249" i="42"/>
  <c r="B250" i="42"/>
  <c r="B251" i="42"/>
  <c r="B252" i="42"/>
  <c r="B253" i="42"/>
  <c r="B254" i="42"/>
  <c r="B255" i="42"/>
  <c r="B256" i="42"/>
  <c r="B257" i="42"/>
  <c r="B258" i="42"/>
  <c r="B259" i="42"/>
  <c r="B260" i="42"/>
  <c r="B261" i="42"/>
  <c r="B16" i="42"/>
  <c r="B17" i="42"/>
  <c r="B18" i="42"/>
  <c r="B19" i="42"/>
  <c r="B20" i="42"/>
  <c r="B21" i="42"/>
  <c r="B22" i="42"/>
  <c r="B23" i="42"/>
  <c r="B24" i="42"/>
  <c r="B25" i="42"/>
  <c r="B15" i="42"/>
  <c r="F56" i="42"/>
  <c r="F57" i="42"/>
  <c r="F58" i="42"/>
  <c r="F59" i="42"/>
  <c r="F60" i="42"/>
  <c r="F61" i="42"/>
  <c r="F62" i="42"/>
  <c r="F63" i="42"/>
  <c r="F64" i="42"/>
  <c r="F65" i="42"/>
  <c r="F66" i="42"/>
  <c r="F55" i="42"/>
  <c r="F38" i="42"/>
  <c r="F39" i="42"/>
  <c r="F40" i="42"/>
  <c r="F41" i="42"/>
  <c r="F42" i="42"/>
  <c r="F43" i="42"/>
  <c r="F44" i="42"/>
  <c r="F45" i="42"/>
  <c r="F46" i="42"/>
  <c r="F47" i="42"/>
  <c r="F48" i="42"/>
  <c r="F49" i="42"/>
  <c r="F50" i="42"/>
  <c r="F51" i="42"/>
  <c r="F52" i="42"/>
  <c r="F53" i="42"/>
  <c r="F54" i="42"/>
  <c r="F37" i="42"/>
  <c r="F31" i="42"/>
  <c r="F32" i="42"/>
  <c r="F33" i="42"/>
  <c r="F34" i="42"/>
  <c r="F35" i="42"/>
  <c r="F36" i="42"/>
  <c r="F30" i="42"/>
  <c r="F12" i="42"/>
  <c r="F13" i="42"/>
  <c r="F14" i="42"/>
  <c r="F15" i="42"/>
  <c r="F16" i="42"/>
  <c r="F17" i="42"/>
  <c r="F11" i="42"/>
  <c r="E18" i="6"/>
  <c r="E16" i="13"/>
  <c r="E19" i="15"/>
  <c r="E21" i="15"/>
  <c r="E20" i="15"/>
  <c r="E18" i="15"/>
  <c r="E17" i="15"/>
  <c r="E16" i="15"/>
  <c r="E20" i="14"/>
  <c r="E19" i="14"/>
  <c r="E18" i="14"/>
  <c r="E17" i="14"/>
  <c r="E16" i="14"/>
  <c r="E15" i="14"/>
  <c r="E19" i="13"/>
  <c r="E18" i="13"/>
  <c r="E17" i="13"/>
  <c r="E15" i="13"/>
  <c r="E14" i="13"/>
  <c r="E21" i="6"/>
  <c r="E20" i="6"/>
  <c r="E19" i="6"/>
  <c r="E17" i="6"/>
  <c r="E16" i="6"/>
  <c r="M301" i="37"/>
  <c r="K26" i="6"/>
  <c r="K25" i="6"/>
  <c r="K24" i="6"/>
  <c r="H30" i="15"/>
  <c r="H29" i="15"/>
  <c r="H27" i="15"/>
  <c r="H26" i="15"/>
  <c r="H25" i="15"/>
  <c r="H24" i="15"/>
  <c r="H23" i="15"/>
  <c r="H22" i="15"/>
  <c r="H20" i="15"/>
  <c r="H19" i="15"/>
  <c r="H31" i="14"/>
  <c r="H30" i="14"/>
  <c r="H29" i="14"/>
  <c r="H27" i="14"/>
  <c r="H26" i="14"/>
  <c r="H25" i="14"/>
  <c r="H24" i="14"/>
  <c r="H23" i="14"/>
  <c r="H22" i="14"/>
  <c r="H20" i="14"/>
  <c r="H19" i="14"/>
  <c r="H17" i="14"/>
  <c r="H16" i="14"/>
  <c r="H15" i="14"/>
  <c r="H30" i="13"/>
  <c r="H29" i="13"/>
  <c r="H27" i="13"/>
  <c r="H26" i="13"/>
  <c r="H25" i="13"/>
  <c r="H24" i="13"/>
  <c r="H23" i="13"/>
  <c r="H22" i="13"/>
  <c r="H20" i="13"/>
  <c r="H19" i="13"/>
  <c r="H17" i="13"/>
  <c r="H16" i="13"/>
  <c r="H15" i="13"/>
  <c r="H14" i="13"/>
  <c r="H28" i="13"/>
  <c r="H21" i="13"/>
  <c r="H18" i="13"/>
  <c r="H28" i="14"/>
  <c r="H21" i="14"/>
  <c r="H18" i="14"/>
  <c r="H28" i="15"/>
  <c r="K26" i="15"/>
  <c r="K25" i="15"/>
  <c r="K24" i="15"/>
  <c r="K23" i="15"/>
  <c r="K22" i="15"/>
  <c r="K21" i="15"/>
  <c r="K20" i="15"/>
  <c r="K19" i="15"/>
  <c r="K18" i="15"/>
  <c r="K17" i="15"/>
  <c r="K16" i="15"/>
  <c r="H32" i="15"/>
  <c r="H31" i="15"/>
  <c r="H21" i="15"/>
  <c r="H18" i="15"/>
  <c r="H17" i="15"/>
  <c r="H16" i="15"/>
  <c r="B26" i="15"/>
  <c r="B25" i="15"/>
  <c r="B24" i="15"/>
  <c r="B23" i="15"/>
  <c r="B22" i="15"/>
  <c r="B20" i="15"/>
  <c r="B19" i="15"/>
  <c r="B18" i="15"/>
  <c r="B17" i="15"/>
  <c r="B16" i="15"/>
  <c r="H9" i="15"/>
  <c r="H8" i="15"/>
  <c r="H7" i="15"/>
  <c r="H6" i="15"/>
  <c r="H5" i="15"/>
  <c r="H4" i="15"/>
  <c r="E6" i="15"/>
  <c r="F204" i="42" s="1"/>
  <c r="E5" i="15"/>
  <c r="F203" i="42" s="1"/>
  <c r="E4" i="15"/>
  <c r="B6" i="15"/>
  <c r="F200" i="42" s="1"/>
  <c r="B5" i="15"/>
  <c r="F199" i="42" s="1"/>
  <c r="B4" i="15"/>
  <c r="F198" i="42" s="1"/>
  <c r="V302" i="5"/>
  <c r="U302" i="5"/>
  <c r="S302" i="5"/>
  <c r="R302" i="5"/>
  <c r="P302" i="5"/>
  <c r="O302" i="5"/>
  <c r="N302" i="5"/>
  <c r="L302" i="5"/>
  <c r="K302" i="5"/>
  <c r="J302" i="5"/>
  <c r="G302" i="5"/>
  <c r="F302" i="5"/>
  <c r="E302" i="5"/>
  <c r="B302" i="5"/>
  <c r="A302" i="5"/>
  <c r="B1" i="15" s="1"/>
  <c r="F197" i="42" s="1"/>
  <c r="K25" i="14"/>
  <c r="K24" i="14"/>
  <c r="K23" i="14"/>
  <c r="K22" i="14"/>
  <c r="K21" i="14"/>
  <c r="K20" i="14"/>
  <c r="K19" i="14"/>
  <c r="K18" i="14"/>
  <c r="K17" i="14"/>
  <c r="K16" i="14"/>
  <c r="K15" i="14"/>
  <c r="B25" i="14"/>
  <c r="B24" i="14"/>
  <c r="B23" i="14"/>
  <c r="B22" i="14"/>
  <c r="B21" i="14"/>
  <c r="B19" i="14"/>
  <c r="B18" i="14"/>
  <c r="B17" i="14"/>
  <c r="B16" i="14"/>
  <c r="B15" i="14"/>
  <c r="H9" i="14"/>
  <c r="H8" i="14"/>
  <c r="H7" i="14"/>
  <c r="H6" i="14"/>
  <c r="H5" i="14"/>
  <c r="H4" i="14"/>
  <c r="E6" i="14"/>
  <c r="F139" i="42" s="1"/>
  <c r="E5" i="14"/>
  <c r="F138" i="42" s="1"/>
  <c r="E4" i="14"/>
  <c r="F137" i="42" s="1"/>
  <c r="B6" i="14"/>
  <c r="F135" i="42" s="1"/>
  <c r="B5" i="14"/>
  <c r="F134" i="42" s="1"/>
  <c r="B4" i="14"/>
  <c r="F133" i="42" s="1"/>
  <c r="V302" i="3"/>
  <c r="U302" i="3"/>
  <c r="S302" i="3"/>
  <c r="R302" i="3"/>
  <c r="P302" i="3"/>
  <c r="O302" i="3"/>
  <c r="N302" i="3"/>
  <c r="L302" i="3"/>
  <c r="K302" i="3"/>
  <c r="J302" i="3"/>
  <c r="G302" i="3"/>
  <c r="F302" i="3"/>
  <c r="E302" i="3"/>
  <c r="B302" i="3"/>
  <c r="A302" i="3"/>
  <c r="K24" i="13"/>
  <c r="K23" i="13"/>
  <c r="K22" i="13"/>
  <c r="K21" i="13"/>
  <c r="K20" i="13"/>
  <c r="K19" i="13"/>
  <c r="K18" i="13"/>
  <c r="K17" i="13"/>
  <c r="K16" i="13"/>
  <c r="K15" i="13"/>
  <c r="K14" i="13"/>
  <c r="B24" i="13"/>
  <c r="B23" i="13"/>
  <c r="B22" i="13"/>
  <c r="B21" i="13"/>
  <c r="B20" i="13"/>
  <c r="B18" i="13"/>
  <c r="B17" i="13"/>
  <c r="B16" i="13"/>
  <c r="B15" i="13"/>
  <c r="B14" i="13"/>
  <c r="H9" i="13"/>
  <c r="H8" i="13"/>
  <c r="H7" i="13"/>
  <c r="H6" i="13"/>
  <c r="H5" i="13"/>
  <c r="H4" i="13"/>
  <c r="E6" i="13"/>
  <c r="F74" i="42" s="1"/>
  <c r="E5" i="13"/>
  <c r="F73" i="42" s="1"/>
  <c r="E4" i="13"/>
  <c r="F72" i="42" s="1"/>
  <c r="B6" i="13"/>
  <c r="F70" i="42" s="1"/>
  <c r="B4" i="13"/>
  <c r="F68" i="42" s="1"/>
  <c r="B5" i="13"/>
  <c r="F69" i="42" s="1"/>
  <c r="V302" i="4"/>
  <c r="U302" i="4"/>
  <c r="S302" i="4"/>
  <c r="R302" i="4"/>
  <c r="P302" i="4"/>
  <c r="O302" i="4"/>
  <c r="N302" i="4"/>
  <c r="L302" i="4"/>
  <c r="K302" i="4"/>
  <c r="J302" i="4"/>
  <c r="G302" i="4"/>
  <c r="F302" i="4"/>
  <c r="E302" i="4"/>
  <c r="B302" i="4"/>
  <c r="A302" i="4"/>
  <c r="B1" i="13" s="1"/>
  <c r="F67" i="42" s="1"/>
  <c r="F14" i="13" l="1"/>
  <c r="F18" i="13"/>
  <c r="F19" i="13"/>
  <c r="F17" i="13"/>
  <c r="F16" i="13"/>
  <c r="F15" i="13"/>
  <c r="E21" i="14"/>
  <c r="I17" i="13"/>
  <c r="G105" i="42" s="1"/>
  <c r="I27" i="13"/>
  <c r="F16" i="15"/>
  <c r="F21" i="15"/>
  <c r="F17" i="15"/>
  <c r="I20" i="15"/>
  <c r="I30" i="15"/>
  <c r="F18" i="15"/>
  <c r="F19" i="15"/>
  <c r="F20" i="15"/>
  <c r="E22" i="15"/>
  <c r="C22" i="15"/>
  <c r="G219" i="42" s="1"/>
  <c r="C21" i="15"/>
  <c r="G218" i="42" s="1"/>
  <c r="I22" i="15"/>
  <c r="I23" i="15"/>
  <c r="I24" i="15"/>
  <c r="I19" i="15"/>
  <c r="I29" i="15"/>
  <c r="I25" i="15"/>
  <c r="G241" i="42" s="1"/>
  <c r="I26" i="15"/>
  <c r="I21" i="15"/>
  <c r="I27" i="15"/>
  <c r="E20" i="13"/>
  <c r="I16" i="13"/>
  <c r="G104" i="42" s="1"/>
  <c r="I26" i="13"/>
  <c r="I19" i="13"/>
  <c r="G107" i="42" s="1"/>
  <c r="I29" i="13"/>
  <c r="I18" i="13"/>
  <c r="G106" i="42" s="1"/>
  <c r="I20" i="13"/>
  <c r="G108" i="42" s="1"/>
  <c r="I30" i="13"/>
  <c r="I21" i="13"/>
  <c r="I22" i="13"/>
  <c r="I28" i="13"/>
  <c r="I23" i="13"/>
  <c r="I14" i="13"/>
  <c r="G102" i="42" s="1"/>
  <c r="I24" i="13"/>
  <c r="I15" i="13"/>
  <c r="G103" i="42" s="1"/>
  <c r="I25" i="13"/>
  <c r="E22" i="6"/>
  <c r="H31" i="13"/>
  <c r="H32" i="14"/>
  <c r="C26" i="15"/>
  <c r="G223" i="42" s="1"/>
  <c r="C23" i="15"/>
  <c r="G220" i="42" s="1"/>
  <c r="C24" i="15"/>
  <c r="G221" i="42" s="1"/>
  <c r="C25" i="15"/>
  <c r="G222" i="42" s="1"/>
  <c r="B1" i="14"/>
  <c r="E7" i="13"/>
  <c r="F75" i="42" s="1"/>
  <c r="C41" i="34" l="1"/>
  <c r="G226" i="42"/>
  <c r="M27" i="34"/>
  <c r="G242" i="42"/>
  <c r="G41" i="34"/>
  <c r="G230" i="42"/>
  <c r="F41" i="34"/>
  <c r="G229" i="42"/>
  <c r="E27" i="34"/>
  <c r="G235" i="42"/>
  <c r="D41" i="34"/>
  <c r="G227" i="42"/>
  <c r="G27" i="34"/>
  <c r="G237" i="42"/>
  <c r="Q27" i="34"/>
  <c r="G246" i="42"/>
  <c r="B41" i="34"/>
  <c r="G225" i="42"/>
  <c r="P27" i="34"/>
  <c r="G245" i="42"/>
  <c r="E41" i="34"/>
  <c r="G228" i="42"/>
  <c r="J27" i="34"/>
  <c r="G240" i="42"/>
  <c r="I27" i="34"/>
  <c r="G239" i="42"/>
  <c r="N27" i="34"/>
  <c r="G243" i="42"/>
  <c r="H27" i="34"/>
  <c r="G238" i="42"/>
  <c r="F27" i="34"/>
  <c r="G236" i="42"/>
  <c r="F16" i="14"/>
  <c r="F132" i="42"/>
  <c r="G39" i="34"/>
  <c r="G100" i="42"/>
  <c r="N25" i="34"/>
  <c r="G114" i="42"/>
  <c r="J25" i="34"/>
  <c r="G110" i="42"/>
  <c r="Q25" i="34"/>
  <c r="G117" i="42"/>
  <c r="F39" i="34"/>
  <c r="G99" i="42"/>
  <c r="O25" i="34"/>
  <c r="G115" i="42"/>
  <c r="P25" i="34"/>
  <c r="G116" i="42"/>
  <c r="C39" i="34"/>
  <c r="G96" i="42"/>
  <c r="M25" i="34"/>
  <c r="G113" i="42"/>
  <c r="R25" i="34"/>
  <c r="G118" i="42"/>
  <c r="D39" i="34"/>
  <c r="G97" i="42"/>
  <c r="L25" i="34"/>
  <c r="G112" i="42"/>
  <c r="K25" i="34"/>
  <c r="G111" i="42"/>
  <c r="B39" i="34"/>
  <c r="G95" i="42"/>
  <c r="I25" i="34"/>
  <c r="G109" i="42"/>
  <c r="E39" i="34"/>
  <c r="G98" i="42"/>
  <c r="K27" i="34"/>
  <c r="L27" i="34"/>
  <c r="F20" i="14"/>
  <c r="F19" i="14"/>
  <c r="F17" i="14"/>
  <c r="F20" i="13"/>
  <c r="G101" i="42" s="1"/>
  <c r="I31" i="13"/>
  <c r="G119" i="42" s="1"/>
  <c r="I16" i="14"/>
  <c r="F15" i="14"/>
  <c r="G160" i="42" s="1"/>
  <c r="F18" i="14"/>
  <c r="F22" i="15"/>
  <c r="G231" i="42" s="1"/>
  <c r="I25" i="14"/>
  <c r="I24" i="14"/>
  <c r="I23" i="14"/>
  <c r="I19" i="14"/>
  <c r="I27" i="14"/>
  <c r="I30" i="14"/>
  <c r="I17" i="14"/>
  <c r="I22" i="14"/>
  <c r="I26" i="14"/>
  <c r="I20" i="14"/>
  <c r="I15" i="14"/>
  <c r="I29" i="14"/>
  <c r="I28" i="14"/>
  <c r="I18" i="14"/>
  <c r="I31" i="14"/>
  <c r="I21" i="14"/>
  <c r="K23" i="6"/>
  <c r="K22" i="6"/>
  <c r="K21" i="6"/>
  <c r="K20" i="6"/>
  <c r="K19" i="6"/>
  <c r="K18" i="6"/>
  <c r="K17" i="6"/>
  <c r="K16" i="6"/>
  <c r="B26" i="6"/>
  <c r="F28" i="42" s="1"/>
  <c r="B25" i="6"/>
  <c r="F27" i="42" s="1"/>
  <c r="B24" i="6"/>
  <c r="F26" i="42" s="1"/>
  <c r="B23" i="6"/>
  <c r="F25" i="42" s="1"/>
  <c r="B22" i="6"/>
  <c r="F24" i="42" s="1"/>
  <c r="F23" i="42"/>
  <c r="C23" i="43" s="1"/>
  <c r="B20" i="6"/>
  <c r="F22" i="42" s="1"/>
  <c r="B19" i="6"/>
  <c r="F21" i="42" s="1"/>
  <c r="B18" i="6"/>
  <c r="F20" i="42" s="1"/>
  <c r="B17" i="6"/>
  <c r="F19" i="42" s="1"/>
  <c r="B16" i="6"/>
  <c r="F18" i="42" s="1"/>
  <c r="H7" i="6"/>
  <c r="H6" i="6"/>
  <c r="H5" i="6"/>
  <c r="H9" i="6"/>
  <c r="H8" i="6"/>
  <c r="H4" i="6"/>
  <c r="E6" i="6"/>
  <c r="F9" i="42" s="1"/>
  <c r="E5" i="6"/>
  <c r="F8" i="42" s="1"/>
  <c r="E4" i="6"/>
  <c r="F7" i="42" s="1"/>
  <c r="B4" i="6"/>
  <c r="F3" i="42" s="1"/>
  <c r="B6" i="6"/>
  <c r="F5" i="42" s="1"/>
  <c r="B5" i="6"/>
  <c r="F4" i="42" s="1"/>
  <c r="F301" i="37"/>
  <c r="B301" i="37"/>
  <c r="F26" i="34" l="1"/>
  <c r="G171" i="42"/>
  <c r="B26" i="34"/>
  <c r="G167" i="42"/>
  <c r="J26" i="34"/>
  <c r="G175" i="42"/>
  <c r="G26" i="34"/>
  <c r="G172" i="42"/>
  <c r="K26" i="34"/>
  <c r="G176" i="42"/>
  <c r="D40" i="34"/>
  <c r="G162" i="42"/>
  <c r="N26" i="34"/>
  <c r="G179" i="42"/>
  <c r="P26" i="34"/>
  <c r="G181" i="42"/>
  <c r="L26" i="34"/>
  <c r="G177" i="42"/>
  <c r="F40" i="34"/>
  <c r="G164" i="42"/>
  <c r="H26" i="34"/>
  <c r="G173" i="42"/>
  <c r="I26" i="34"/>
  <c r="G174" i="42"/>
  <c r="G40" i="34"/>
  <c r="G165" i="42"/>
  <c r="D26" i="34"/>
  <c r="G169" i="42"/>
  <c r="O26" i="34"/>
  <c r="G180" i="42"/>
  <c r="C26" i="34"/>
  <c r="G168" i="42"/>
  <c r="M26" i="34"/>
  <c r="G178" i="42"/>
  <c r="R26" i="34"/>
  <c r="G183" i="42"/>
  <c r="E40" i="34"/>
  <c r="G163" i="42"/>
  <c r="E26" i="34"/>
  <c r="G170" i="42"/>
  <c r="Q26" i="34"/>
  <c r="G182" i="42"/>
  <c r="C40" i="34"/>
  <c r="G161" i="42"/>
  <c r="F21" i="14"/>
  <c r="G166" i="42" s="1"/>
  <c r="B40" i="34"/>
  <c r="I32" i="14"/>
  <c r="G184" i="42" s="1"/>
  <c r="H10" i="6"/>
  <c r="E7" i="6"/>
  <c r="F10" i="42" s="1"/>
  <c r="V301" i="37"/>
  <c r="U301" i="37"/>
  <c r="S301" i="37"/>
  <c r="R301" i="37"/>
  <c r="P301" i="37"/>
  <c r="O301" i="37"/>
  <c r="N301" i="37"/>
  <c r="H19" i="6" s="1"/>
  <c r="L301" i="37"/>
  <c r="K301" i="37"/>
  <c r="J301" i="37"/>
  <c r="G301" i="37"/>
  <c r="E301" i="37"/>
  <c r="A301" i="37"/>
  <c r="B1" i="6" s="1"/>
  <c r="F2" i="42" s="1"/>
  <c r="F18" i="6" l="1"/>
  <c r="F19" i="6"/>
  <c r="F16" i="6"/>
  <c r="G30" i="42" s="1"/>
  <c r="F20" i="6"/>
  <c r="F21" i="6"/>
  <c r="F17" i="6"/>
  <c r="H27" i="6"/>
  <c r="I27" i="6" s="1"/>
  <c r="H31" i="6"/>
  <c r="I31" i="6" s="1"/>
  <c r="H28" i="6"/>
  <c r="I28" i="6" s="1"/>
  <c r="H26" i="6"/>
  <c r="I26" i="6" s="1"/>
  <c r="H25" i="6"/>
  <c r="I25" i="6" s="1"/>
  <c r="H21" i="6"/>
  <c r="I21" i="6" s="1"/>
  <c r="G42" i="42" s="1"/>
  <c r="H24" i="6"/>
  <c r="I24" i="6" s="1"/>
  <c r="I19" i="6"/>
  <c r="G40" i="42" s="1"/>
  <c r="H23" i="6"/>
  <c r="I23" i="6" s="1"/>
  <c r="H18" i="6"/>
  <c r="I18" i="6" s="1"/>
  <c r="G39" i="42" s="1"/>
  <c r="H16" i="6"/>
  <c r="H22" i="6"/>
  <c r="I22" i="6" s="1"/>
  <c r="G43" i="42" s="1"/>
  <c r="H17" i="6"/>
  <c r="I17" i="6" s="1"/>
  <c r="G38" i="42" s="1"/>
  <c r="H20" i="6"/>
  <c r="I20" i="6" s="1"/>
  <c r="G41" i="42" s="1"/>
  <c r="H30" i="6"/>
  <c r="I30" i="6" s="1"/>
  <c r="H29" i="6"/>
  <c r="I29" i="6" s="1"/>
  <c r="H32" i="6"/>
  <c r="I32" i="6" s="1"/>
  <c r="N16" i="6"/>
  <c r="N17" i="13" s="1"/>
  <c r="N17" i="14" s="1"/>
  <c r="N14" i="15" s="1"/>
  <c r="N19" i="15" s="1"/>
  <c r="C21" i="13"/>
  <c r="G90" i="42" s="1"/>
  <c r="C19" i="13"/>
  <c r="C17" i="13"/>
  <c r="G86" i="42" s="1"/>
  <c r="C14" i="13"/>
  <c r="G83" i="42" s="1"/>
  <c r="C24" i="13"/>
  <c r="G93" i="42" s="1"/>
  <c r="C16" i="13"/>
  <c r="C18" i="13"/>
  <c r="G87" i="42" s="1"/>
  <c r="C23" i="13"/>
  <c r="G92" i="42" s="1"/>
  <c r="C20" i="13"/>
  <c r="G89" i="42" s="1"/>
  <c r="C15" i="13"/>
  <c r="G84" i="42" s="1"/>
  <c r="C22" i="13"/>
  <c r="G91" i="42" s="1"/>
  <c r="F5" i="13"/>
  <c r="F4" i="13"/>
  <c r="F6" i="13"/>
  <c r="L23" i="15"/>
  <c r="F6" i="15"/>
  <c r="L22" i="14"/>
  <c r="L21" i="13"/>
  <c r="C18" i="15"/>
  <c r="C20" i="14"/>
  <c r="C17" i="14"/>
  <c r="C6" i="13"/>
  <c r="L23" i="6"/>
  <c r="B7" i="14"/>
  <c r="F136" i="42" s="1"/>
  <c r="I34" i="34" l="1"/>
  <c r="G257" i="42"/>
  <c r="N6" i="34"/>
  <c r="G204" i="42"/>
  <c r="D13" i="34"/>
  <c r="G215" i="42"/>
  <c r="D12" i="34"/>
  <c r="G150" i="42"/>
  <c r="G12" i="34"/>
  <c r="G153" i="42"/>
  <c r="I33" i="34"/>
  <c r="G192" i="42"/>
  <c r="G11" i="34"/>
  <c r="G88" i="42"/>
  <c r="H4" i="34"/>
  <c r="G70" i="42"/>
  <c r="N4" i="34"/>
  <c r="G74" i="42"/>
  <c r="D11" i="34"/>
  <c r="G85" i="42"/>
  <c r="L4" i="34"/>
  <c r="G72" i="42"/>
  <c r="M4" i="34"/>
  <c r="G73" i="42"/>
  <c r="I32" i="34"/>
  <c r="G127" i="42"/>
  <c r="Q24" i="34"/>
  <c r="G52" i="42"/>
  <c r="I31" i="34"/>
  <c r="G62" i="42"/>
  <c r="R24" i="34"/>
  <c r="G53" i="42"/>
  <c r="I24" i="34"/>
  <c r="G44" i="42"/>
  <c r="M24" i="34"/>
  <c r="G48" i="42"/>
  <c r="O24" i="34"/>
  <c r="G50" i="42"/>
  <c r="C38" i="34"/>
  <c r="G31" i="42"/>
  <c r="P24" i="34"/>
  <c r="G51" i="42"/>
  <c r="J24" i="34"/>
  <c r="G45" i="42"/>
  <c r="G38" i="34"/>
  <c r="G35" i="42"/>
  <c r="D38" i="34"/>
  <c r="G32" i="42"/>
  <c r="F38" i="34"/>
  <c r="G34" i="42"/>
  <c r="K24" i="34"/>
  <c r="G46" i="42"/>
  <c r="N24" i="34"/>
  <c r="G49" i="42"/>
  <c r="L24" i="34"/>
  <c r="G47" i="42"/>
  <c r="E38" i="34"/>
  <c r="G33" i="42"/>
  <c r="F22" i="6"/>
  <c r="G36" i="42" s="1"/>
  <c r="B38" i="34"/>
  <c r="N18" i="6"/>
  <c r="H33" i="6"/>
  <c r="I16" i="6"/>
  <c r="G37" i="42" s="1"/>
  <c r="F7" i="13"/>
  <c r="G75" i="42" s="1"/>
  <c r="E7" i="15"/>
  <c r="F205" i="42" s="1"/>
  <c r="F6" i="6"/>
  <c r="B7" i="13"/>
  <c r="F71" i="42" s="1"/>
  <c r="B7" i="15"/>
  <c r="F201" i="42" s="1"/>
  <c r="E7" i="14"/>
  <c r="F140" i="42" s="1"/>
  <c r="C21" i="6"/>
  <c r="B7" i="6"/>
  <c r="F6" i="42" s="1"/>
  <c r="C26" i="6"/>
  <c r="C22" i="6"/>
  <c r="C19" i="6"/>
  <c r="C18" i="6"/>
  <c r="C25" i="6"/>
  <c r="C20" i="6"/>
  <c r="C24" i="6"/>
  <c r="C23" i="6"/>
  <c r="L13" i="34"/>
  <c r="L24" i="15"/>
  <c r="I32" i="15"/>
  <c r="G248" i="42" s="1"/>
  <c r="H13" i="34"/>
  <c r="L19" i="15"/>
  <c r="I18" i="15"/>
  <c r="C17" i="15"/>
  <c r="I9" i="15"/>
  <c r="I7" i="15"/>
  <c r="C6" i="15"/>
  <c r="C5" i="15"/>
  <c r="C4" i="15"/>
  <c r="G198" i="42" s="1"/>
  <c r="L23" i="14"/>
  <c r="C22" i="14"/>
  <c r="L18" i="14"/>
  <c r="C16" i="14"/>
  <c r="I9" i="14"/>
  <c r="I7" i="14"/>
  <c r="C6" i="14"/>
  <c r="C5" i="14"/>
  <c r="C4" i="14"/>
  <c r="G133" i="42" s="1"/>
  <c r="L23" i="13"/>
  <c r="J11" i="34"/>
  <c r="L18" i="13"/>
  <c r="E25" i="34"/>
  <c r="E11" i="34"/>
  <c r="L14" i="13"/>
  <c r="I8" i="13"/>
  <c r="C5" i="13"/>
  <c r="J34" i="34" l="1"/>
  <c r="G258" i="42"/>
  <c r="E20" i="34"/>
  <c r="G209" i="42"/>
  <c r="G20" i="34"/>
  <c r="G211" i="42"/>
  <c r="H6" i="34"/>
  <c r="G200" i="42"/>
  <c r="C13" i="34"/>
  <c r="G214" i="42"/>
  <c r="D27" i="34"/>
  <c r="G234" i="42"/>
  <c r="G6" i="34"/>
  <c r="G199" i="42"/>
  <c r="E34" i="34"/>
  <c r="G253" i="42"/>
  <c r="E33" i="34"/>
  <c r="G188" i="42"/>
  <c r="I12" i="34"/>
  <c r="G155" i="42"/>
  <c r="J33" i="34"/>
  <c r="G193" i="42"/>
  <c r="G5" i="34"/>
  <c r="G134" i="42"/>
  <c r="H5" i="34"/>
  <c r="G135" i="42"/>
  <c r="E19" i="34"/>
  <c r="G144" i="42"/>
  <c r="G19" i="34"/>
  <c r="G146" i="42"/>
  <c r="C12" i="34"/>
  <c r="G149" i="42"/>
  <c r="G4" i="34"/>
  <c r="G69" i="42"/>
  <c r="F18" i="34"/>
  <c r="G80" i="42"/>
  <c r="B32" i="34"/>
  <c r="G120" i="42"/>
  <c r="F32" i="34"/>
  <c r="G124" i="42"/>
  <c r="K32" i="34"/>
  <c r="G129" i="42"/>
  <c r="N3" i="34"/>
  <c r="G9" i="42"/>
  <c r="E10" i="34"/>
  <c r="G21" i="42"/>
  <c r="I10" i="34"/>
  <c r="G25" i="42"/>
  <c r="L10" i="34"/>
  <c r="G28" i="42"/>
  <c r="H10" i="34"/>
  <c r="G24" i="42"/>
  <c r="J10" i="34"/>
  <c r="G26" i="42"/>
  <c r="F10" i="34"/>
  <c r="G22" i="42"/>
  <c r="G10" i="34"/>
  <c r="G23" i="42"/>
  <c r="K10" i="34"/>
  <c r="G27" i="42"/>
  <c r="D10" i="34"/>
  <c r="G20" i="42"/>
  <c r="I33" i="6"/>
  <c r="G54" i="42" s="1"/>
  <c r="B24" i="34"/>
  <c r="F6" i="34"/>
  <c r="F5" i="34"/>
  <c r="H33" i="15"/>
  <c r="F4" i="15"/>
  <c r="G202" i="42" s="1"/>
  <c r="F5" i="15"/>
  <c r="C16" i="15"/>
  <c r="I17" i="15"/>
  <c r="L18" i="15"/>
  <c r="G13" i="34"/>
  <c r="I31" i="15"/>
  <c r="L22" i="15"/>
  <c r="K13" i="34"/>
  <c r="I4" i="15"/>
  <c r="G206" i="42" s="1"/>
  <c r="I5" i="15"/>
  <c r="I6" i="15"/>
  <c r="L17" i="15"/>
  <c r="C20" i="15"/>
  <c r="I28" i="15"/>
  <c r="L21" i="15"/>
  <c r="J13" i="34"/>
  <c r="L26" i="15"/>
  <c r="I8" i="15"/>
  <c r="L16" i="15"/>
  <c r="C19" i="15"/>
  <c r="L20" i="15"/>
  <c r="I13" i="34"/>
  <c r="L25" i="15"/>
  <c r="F4" i="14"/>
  <c r="G137" i="42" s="1"/>
  <c r="F5" i="14"/>
  <c r="F6" i="14"/>
  <c r="C15" i="14"/>
  <c r="L17" i="14"/>
  <c r="C21" i="14"/>
  <c r="L21" i="14"/>
  <c r="C25" i="14"/>
  <c r="I4" i="14"/>
  <c r="G141" i="42" s="1"/>
  <c r="I5" i="14"/>
  <c r="I6" i="14"/>
  <c r="L16" i="14"/>
  <c r="C19" i="14"/>
  <c r="L20" i="14"/>
  <c r="C24" i="14"/>
  <c r="L25" i="14"/>
  <c r="I8" i="14"/>
  <c r="L15" i="14"/>
  <c r="C18" i="14"/>
  <c r="L19" i="14"/>
  <c r="C23" i="14"/>
  <c r="L24" i="14"/>
  <c r="H10" i="15"/>
  <c r="K27" i="15"/>
  <c r="I16" i="15"/>
  <c r="B27" i="15"/>
  <c r="F224" i="42" s="1"/>
  <c r="B26" i="14"/>
  <c r="F159" i="42" s="1"/>
  <c r="K26" i="14"/>
  <c r="H10" i="14"/>
  <c r="I7" i="13"/>
  <c r="I9" i="13"/>
  <c r="C11" i="34"/>
  <c r="D25" i="34"/>
  <c r="L17" i="13"/>
  <c r="I11" i="34"/>
  <c r="H25" i="34"/>
  <c r="L22" i="13"/>
  <c r="B11" i="34"/>
  <c r="C25" i="34"/>
  <c r="L16" i="13"/>
  <c r="H11" i="34"/>
  <c r="G25" i="34"/>
  <c r="L20" i="13"/>
  <c r="L11" i="34"/>
  <c r="I4" i="13"/>
  <c r="I5" i="13"/>
  <c r="I6" i="13"/>
  <c r="L15" i="13"/>
  <c r="F11" i="34"/>
  <c r="F25" i="34"/>
  <c r="L19" i="13"/>
  <c r="K11" i="34"/>
  <c r="L24" i="13"/>
  <c r="H10" i="13"/>
  <c r="C4" i="13"/>
  <c r="B25" i="34"/>
  <c r="B25" i="13"/>
  <c r="F94" i="42" s="1"/>
  <c r="K25" i="13"/>
  <c r="O27" i="34" l="1"/>
  <c r="G244" i="42"/>
  <c r="R27" i="34"/>
  <c r="G247" i="42"/>
  <c r="F34" i="34"/>
  <c r="G254" i="42"/>
  <c r="E13" i="34"/>
  <c r="G216" i="42"/>
  <c r="C34" i="34"/>
  <c r="G251" i="42"/>
  <c r="D34" i="34"/>
  <c r="G252" i="42"/>
  <c r="B34" i="34"/>
  <c r="G250" i="42"/>
  <c r="D20" i="34"/>
  <c r="G208" i="42"/>
  <c r="C27" i="34"/>
  <c r="G233" i="42"/>
  <c r="F20" i="34"/>
  <c r="G210" i="42"/>
  <c r="L34" i="34"/>
  <c r="G260" i="42"/>
  <c r="M6" i="34"/>
  <c r="G203" i="42"/>
  <c r="B13" i="34"/>
  <c r="G213" i="42"/>
  <c r="C20" i="34"/>
  <c r="G207" i="42"/>
  <c r="B27" i="34"/>
  <c r="G232" i="42"/>
  <c r="K34" i="34"/>
  <c r="G259" i="42"/>
  <c r="G34" i="34"/>
  <c r="G255" i="42"/>
  <c r="H34" i="34"/>
  <c r="G256" i="42"/>
  <c r="F13" i="34"/>
  <c r="G217" i="42"/>
  <c r="F33" i="34"/>
  <c r="G189" i="42"/>
  <c r="C33" i="34"/>
  <c r="G186" i="42"/>
  <c r="B12" i="34"/>
  <c r="G148" i="42"/>
  <c r="E12" i="34"/>
  <c r="G151" i="42"/>
  <c r="B33" i="34"/>
  <c r="G185" i="42"/>
  <c r="C19" i="34"/>
  <c r="G142" i="42"/>
  <c r="M5" i="34"/>
  <c r="G138" i="42"/>
  <c r="D19" i="34"/>
  <c r="G143" i="42"/>
  <c r="F19" i="34"/>
  <c r="G145" i="42"/>
  <c r="K12" i="34"/>
  <c r="G157" i="42"/>
  <c r="J12" i="34"/>
  <c r="G156" i="42"/>
  <c r="F12" i="34"/>
  <c r="G152" i="42"/>
  <c r="D33" i="34"/>
  <c r="G187" i="42"/>
  <c r="N5" i="34"/>
  <c r="G139" i="42"/>
  <c r="L33" i="34"/>
  <c r="G195" i="42"/>
  <c r="L12" i="34"/>
  <c r="G158" i="42"/>
  <c r="H33" i="34"/>
  <c r="G191" i="42"/>
  <c r="K33" i="34"/>
  <c r="G194" i="42"/>
  <c r="G33" i="34"/>
  <c r="G190" i="42"/>
  <c r="H12" i="34"/>
  <c r="G154" i="42"/>
  <c r="F4" i="34"/>
  <c r="G68" i="42"/>
  <c r="C18" i="34"/>
  <c r="G77" i="42"/>
  <c r="G130" i="42"/>
  <c r="B18" i="34"/>
  <c r="G76" i="42"/>
  <c r="J32" i="34"/>
  <c r="G128" i="42"/>
  <c r="H32" i="34"/>
  <c r="G126" i="42"/>
  <c r="E32" i="34"/>
  <c r="G123" i="42"/>
  <c r="D18" i="34"/>
  <c r="G78" i="42"/>
  <c r="G32" i="34"/>
  <c r="G125" i="42"/>
  <c r="C32" i="34"/>
  <c r="G121" i="42"/>
  <c r="D32" i="34"/>
  <c r="G122" i="42"/>
  <c r="G18" i="34"/>
  <c r="G81" i="42"/>
  <c r="E18" i="34"/>
  <c r="G79" i="42"/>
  <c r="B20" i="34"/>
  <c r="B19" i="34"/>
  <c r="L6" i="34"/>
  <c r="F7" i="15"/>
  <c r="G205" i="42" s="1"/>
  <c r="C7" i="15"/>
  <c r="G201" i="42" s="1"/>
  <c r="F7" i="14"/>
  <c r="G140" i="42" s="1"/>
  <c r="L5" i="34"/>
  <c r="C7" i="14"/>
  <c r="G136" i="42" s="1"/>
  <c r="C7" i="13"/>
  <c r="G71" i="42" s="1"/>
  <c r="N19" i="13"/>
  <c r="L25" i="13"/>
  <c r="G131" i="42" s="1"/>
  <c r="I33" i="15"/>
  <c r="G249" i="42" s="1"/>
  <c r="L27" i="15"/>
  <c r="G261" i="42" s="1"/>
  <c r="I10" i="15"/>
  <c r="G212" i="42" s="1"/>
  <c r="L26" i="14"/>
  <c r="G196" i="42" s="1"/>
  <c r="I10" i="14"/>
  <c r="G147" i="42" s="1"/>
  <c r="C26" i="14"/>
  <c r="G159" i="42" s="1"/>
  <c r="I10" i="13"/>
  <c r="G82" i="42" s="1"/>
  <c r="C25" i="13"/>
  <c r="G94" i="42" s="1"/>
  <c r="C27" i="15" l="1"/>
  <c r="G224" i="42" s="1"/>
  <c r="N19" i="14"/>
  <c r="K27" i="6"/>
  <c r="B27" i="6" l="1"/>
  <c r="F29" i="42" s="1"/>
  <c r="C29" i="43" s="1"/>
  <c r="L26" i="6" l="1"/>
  <c r="L18" i="6"/>
  <c r="L24" i="6"/>
  <c r="L21" i="6"/>
  <c r="L19" i="6"/>
  <c r="L22" i="6"/>
  <c r="L25" i="6"/>
  <c r="L20" i="6"/>
  <c r="L17" i="6"/>
  <c r="L16" i="6"/>
  <c r="C24" i="34"/>
  <c r="E24" i="34"/>
  <c r="G24" i="34"/>
  <c r="D24" i="34"/>
  <c r="H24" i="34"/>
  <c r="F24" i="34"/>
  <c r="C16" i="6"/>
  <c r="C17" i="6"/>
  <c r="I7" i="6"/>
  <c r="F5" i="6"/>
  <c r="I6" i="6"/>
  <c r="I9" i="6"/>
  <c r="C4" i="6"/>
  <c r="F4" i="6"/>
  <c r="I4" i="6"/>
  <c r="I5" i="6"/>
  <c r="I8" i="6"/>
  <c r="C5" i="6"/>
  <c r="C6" i="6"/>
  <c r="K31" i="34" l="1"/>
  <c r="G64" i="42"/>
  <c r="G17" i="34"/>
  <c r="G16" i="42"/>
  <c r="H3" i="34"/>
  <c r="G5" i="42"/>
  <c r="G31" i="34"/>
  <c r="G60" i="42"/>
  <c r="G3" i="42"/>
  <c r="F3" i="34"/>
  <c r="L3" i="34"/>
  <c r="G7" i="42"/>
  <c r="D31" i="34"/>
  <c r="G57" i="42"/>
  <c r="F31" i="34"/>
  <c r="G59" i="42"/>
  <c r="H31" i="34"/>
  <c r="G61" i="42"/>
  <c r="D17" i="34"/>
  <c r="G13" i="42"/>
  <c r="E31" i="34"/>
  <c r="G58" i="42"/>
  <c r="G3" i="34"/>
  <c r="G4" i="42"/>
  <c r="M3" i="34"/>
  <c r="G8" i="42"/>
  <c r="F17" i="34"/>
  <c r="G15" i="42"/>
  <c r="E17" i="34"/>
  <c r="G14" i="42"/>
  <c r="J31" i="34"/>
  <c r="G63" i="42"/>
  <c r="C17" i="34"/>
  <c r="G12" i="42"/>
  <c r="B31" i="34"/>
  <c r="G55" i="42"/>
  <c r="B17" i="34"/>
  <c r="G11" i="42"/>
  <c r="C31" i="34"/>
  <c r="G56" i="42"/>
  <c r="L31" i="34"/>
  <c r="G65" i="42"/>
  <c r="C10" i="34"/>
  <c r="G19" i="42"/>
  <c r="B10" i="34"/>
  <c r="G18" i="42"/>
  <c r="F7" i="6"/>
  <c r="G10" i="42" s="1"/>
  <c r="I10" i="6"/>
  <c r="G17" i="42" s="1"/>
  <c r="C27" i="6"/>
  <c r="G29" i="42" s="1"/>
  <c r="C7" i="6"/>
  <c r="G6" i="42" s="1"/>
  <c r="L27" i="6"/>
  <c r="G66" i="42" s="1"/>
</calcChain>
</file>

<file path=xl/sharedStrings.xml><?xml version="1.0" encoding="utf-8"?>
<sst xmlns="http://schemas.openxmlformats.org/spreadsheetml/2006/main" count="1616" uniqueCount="157">
  <si>
    <t>Appeal #</t>
  </si>
  <si>
    <t>Service Type</t>
  </si>
  <si>
    <t>Appeal type</t>
  </si>
  <si>
    <t>DHA</t>
  </si>
  <si>
    <t>Yes</t>
  </si>
  <si>
    <t>No</t>
  </si>
  <si>
    <t>DRW</t>
  </si>
  <si>
    <t>BOALTC</t>
  </si>
  <si>
    <t>DBS</t>
  </si>
  <si>
    <t>Other</t>
  </si>
  <si>
    <t>Service reduction</t>
  </si>
  <si>
    <t>Service termination</t>
  </si>
  <si>
    <t>Transportation</t>
  </si>
  <si>
    <t>Resolution type</t>
  </si>
  <si>
    <t>Continuing Benefits</t>
  </si>
  <si>
    <t>Resolution Type*</t>
  </si>
  <si>
    <t>Service Type, if applicable*</t>
  </si>
  <si>
    <t xml:space="preserve">Summary of resolution
/
Reason for withdrawal  </t>
  </si>
  <si>
    <t>None</t>
  </si>
  <si>
    <t>N/A</t>
  </si>
  <si>
    <t>Comments</t>
  </si>
  <si>
    <t>DHA - Rehearing</t>
  </si>
  <si>
    <t>Assisting Representation</t>
  </si>
  <si>
    <t>1st Quarter</t>
  </si>
  <si>
    <t xml:space="preserve"> </t>
  </si>
  <si>
    <t>EBS</t>
  </si>
  <si>
    <t>Total</t>
  </si>
  <si>
    <t>%</t>
  </si>
  <si>
    <t>Final Total</t>
  </si>
  <si>
    <t>Appeal Type</t>
  </si>
  <si>
    <t>Continuing Benefits?</t>
  </si>
  <si>
    <t>Issue Type</t>
  </si>
  <si>
    <t>2nd Quarter</t>
  </si>
  <si>
    <t>3rd Quarter</t>
  </si>
  <si>
    <t>4th Quarter</t>
  </si>
  <si>
    <t>Total # Appeals Based on Census Count</t>
  </si>
  <si>
    <t>STATE OF WISCONSIN</t>
  </si>
  <si>
    <t>Resolution Type</t>
  </si>
  <si>
    <t>Disenrolled</t>
  </si>
  <si>
    <t xml:space="preserve">Service suspension </t>
  </si>
  <si>
    <t>Medicaid ID</t>
  </si>
  <si>
    <t>Denial of Enrollee's right to request out of network care</t>
  </si>
  <si>
    <t>Program:</t>
  </si>
  <si>
    <t>Attorney</t>
  </si>
  <si>
    <t>Service Category, if applicable*</t>
  </si>
  <si>
    <t xml:space="preserve">Service Category </t>
  </si>
  <si>
    <t xml:space="preserve">
</t>
  </si>
  <si>
    <t xml:space="preserve">Pending/In Process </t>
  </si>
  <si>
    <t>Pending/In Process</t>
  </si>
  <si>
    <t>If Benefits Not Continued, Why?</t>
  </si>
  <si>
    <t>Member did not request continuation of benefits</t>
  </si>
  <si>
    <t>Member requested continuation of services but request was not timely</t>
  </si>
  <si>
    <t>Services to be continued were not ordered by an authorized provider</t>
  </si>
  <si>
    <t>The period covered by the original service authorization had expired</t>
  </si>
  <si>
    <t>Other - Explain briefly in the Comments column</t>
  </si>
  <si>
    <t>N/A - The appeal does not involve the reduction, suspension, or termination of a service</t>
  </si>
  <si>
    <t>If Benefits Continued But Have Now Stopped, Why?</t>
  </si>
  <si>
    <t>Member withdrew appeal or subsequent request for fair hearing</t>
  </si>
  <si>
    <t>N/A - Continued services have not stopped</t>
  </si>
  <si>
    <t>Did Member Disenroll?</t>
  </si>
  <si>
    <t>HMO NAME:</t>
  </si>
  <si>
    <t>BadgerCare Plus or SSI</t>
  </si>
  <si>
    <t>HMO</t>
  </si>
  <si>
    <t>DHA issued a hearing decision adverse to the enrollee</t>
  </si>
  <si>
    <t>Failure to timely provide authorized service</t>
  </si>
  <si>
    <t>Financial liability</t>
  </si>
  <si>
    <t>State/Federal law change</t>
  </si>
  <si>
    <t>NA- Appeal does not involve a service</t>
  </si>
  <si>
    <t>Other service type (Note in Summary of Issue column)</t>
  </si>
  <si>
    <t>NA- Service does not fit any of these categories</t>
  </si>
  <si>
    <t>Summary of Issue (Include type of service if not already selected in previous column)</t>
  </si>
  <si>
    <t xml:space="preserve">Timely Resolution Provided by HMO </t>
  </si>
  <si>
    <t>Timely Resolution by HMO</t>
  </si>
  <si>
    <t>Member Name       (Last, First, MI)</t>
  </si>
  <si>
    <t>Date Appeal Filed / Date of Appeal Notice   (MM/DD/YYYY)</t>
  </si>
  <si>
    <t>Date of Resolution      (MM/DD/YYYY)</t>
  </si>
  <si>
    <t>Date HMO Appeal 
Acknowledged / 
Date DHA Summary Sent    (MM/DD/YYYY)</t>
  </si>
  <si>
    <t>Failure to resolve appeal/grievance timely</t>
  </si>
  <si>
    <t>Denial of payment, in whole or part, for a service already rendered</t>
  </si>
  <si>
    <t>N/A- Appeal does not involve a service</t>
  </si>
  <si>
    <t xml:space="preserve">General inpatient services </t>
  </si>
  <si>
    <t xml:space="preserve">General outpatient services </t>
  </si>
  <si>
    <t xml:space="preserve">Inpatient behavioral health services </t>
  </si>
  <si>
    <t xml:space="preserve">Outpatient behavioral health services </t>
  </si>
  <si>
    <t>Skilled nursing facility (SNF)</t>
  </si>
  <si>
    <t>Not appealable per DHS contract</t>
  </si>
  <si>
    <t>Dental services</t>
  </si>
  <si>
    <t>Member did not pursue</t>
  </si>
  <si>
    <t>Mediation - resolved</t>
  </si>
  <si>
    <t>DHA - upheld HMO Decision/Dismissed</t>
  </si>
  <si>
    <t>DHA - overturned HMO Decision/Remanded</t>
  </si>
  <si>
    <t xml:space="preserve">Yes - Standard </t>
  </si>
  <si>
    <t xml:space="preserve">No - Standard </t>
  </si>
  <si>
    <t xml:space="preserve">Yes - Standard Extended  </t>
  </si>
  <si>
    <t xml:space="preserve">No - Standard Extended </t>
  </si>
  <si>
    <t>Yes - Expedited</t>
  </si>
  <si>
    <t xml:space="preserve">No - Expedited </t>
  </si>
  <si>
    <t xml:space="preserve">Yes - Expedited Extended </t>
  </si>
  <si>
    <t xml:space="preserve">No - Expedited Extended </t>
  </si>
  <si>
    <t>N/A- DHA hearing</t>
  </si>
  <si>
    <t>Member withdrew</t>
  </si>
  <si>
    <t>Durable Medical Equipment/ Disposable Medical Supplies (DME/DMS)</t>
  </si>
  <si>
    <t>Gender affirming services</t>
  </si>
  <si>
    <t>Interpreter services</t>
  </si>
  <si>
    <t>DHA - partially upheld HMO Decision/Remanded</t>
  </si>
  <si>
    <t>HMO Committee - upheld ABD</t>
  </si>
  <si>
    <t>HMO Committee - overturned ABD</t>
  </si>
  <si>
    <t>HMO Committee - partially upheld ABD</t>
  </si>
  <si>
    <t>HMO ID</t>
  </si>
  <si>
    <t xml:space="preserve">Unknown </t>
  </si>
  <si>
    <t>DBS (Disability Benefit Specialist)</t>
  </si>
  <si>
    <t>DRW (Disability Rights WI)</t>
  </si>
  <si>
    <t>EBS (Elder Benefit Specialist)</t>
  </si>
  <si>
    <t xml:space="preserve">Running Total: </t>
  </si>
  <si>
    <t>HMO QUARTERLY APPEAL LOG</t>
  </si>
  <si>
    <t xml:space="preserve">Final Total </t>
  </si>
  <si>
    <t>Service suspension</t>
  </si>
  <si>
    <t>Running Total:</t>
  </si>
  <si>
    <t>Reason for Disenrollment, if known</t>
  </si>
  <si>
    <t>HMO Census on last date of quarter:</t>
  </si>
  <si>
    <t>Service Category, if applicable</t>
  </si>
  <si>
    <t>Service Type, if applicable</t>
  </si>
  <si>
    <t>DHA Hearing: Member continued services during HMO level appeal, but did not timely request continuation of services during Fair Hearing</t>
  </si>
  <si>
    <r>
      <t xml:space="preserve">Member did not timely request a fair hearing </t>
    </r>
    <r>
      <rPr>
        <sz val="10"/>
        <rFont val="Arial"/>
        <family val="2"/>
      </rPr>
      <t>after receiving an adverse resolution to the appeal</t>
    </r>
  </si>
  <si>
    <t xml:space="preserve">Link to form instructions: </t>
  </si>
  <si>
    <t>https://www.dhs.wisconsin.gov/forms/f03112i.pdf</t>
  </si>
  <si>
    <t>Link to Form Instructions:</t>
  </si>
  <si>
    <t>Link to form instructions:</t>
  </si>
  <si>
    <t>Home Health/Personal Care</t>
  </si>
  <si>
    <t>Inpatient/Outpatient Hospital</t>
  </si>
  <si>
    <t>Mental Health/Behavioral Health/Substance Use</t>
  </si>
  <si>
    <t>OB/GYN</t>
  </si>
  <si>
    <t>Orthodontics</t>
  </si>
  <si>
    <t>Physician</t>
  </si>
  <si>
    <t>Prescription/Over-the-Counter Drugs</t>
  </si>
  <si>
    <t>Physical/Occupational Therapy/Speech Language Pathology (PT/OT/SLP)</t>
  </si>
  <si>
    <t>Vision</t>
  </si>
  <si>
    <t>Service Category</t>
  </si>
  <si>
    <t>Outpatient behavioral health services</t>
  </si>
  <si>
    <t>Inpatient behavioral health services</t>
  </si>
  <si>
    <t>General outpatient services</t>
  </si>
  <si>
    <t>General inpatient services</t>
  </si>
  <si>
    <t>Q1</t>
  </si>
  <si>
    <t>Q2</t>
  </si>
  <si>
    <t>Q3</t>
  </si>
  <si>
    <t>Q4</t>
  </si>
  <si>
    <t>Quarter</t>
  </si>
  <si>
    <t>Quarter Total</t>
  </si>
  <si>
    <t>Plan</t>
  </si>
  <si>
    <t>Analysis</t>
  </si>
  <si>
    <t>2nd Quarter Total</t>
  </si>
  <si>
    <t>1st Quarter Total</t>
  </si>
  <si>
    <t>4th Quarter Total</t>
  </si>
  <si>
    <t>Service denial or limited authorization for a service not yet rendered</t>
  </si>
  <si>
    <t>Running Total</t>
  </si>
  <si>
    <t>Totals</t>
  </si>
  <si>
    <r>
      <t xml:space="preserve">DEPARTMENT OF HEALTH SERVICES
</t>
    </r>
    <r>
      <rPr>
        <sz val="9"/>
        <color theme="1"/>
        <rFont val="Arial"/>
        <family val="2"/>
      </rPr>
      <t>Division of Medicaid Services
F-03112 (02/2025)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</si>
</sst>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\-mmm;@"/>
    <numFmt numFmtId="165" formatCode="0.0%"/>
    <numFmt numFmtId="166" formatCode="m/d;@"/>
    <numFmt numFmtId="167" formatCode="m/d/yyyy;@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1">
    <xf numFmtId="0" fontId="0" fillId="0" borderId="0"/>
    <xf numFmtId="9" fontId="9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 applyNumberFormat="0" applyFill="0" applyBorder="0" applyAlignment="0" applyProtection="0"/>
  </cellStyleXfs>
  <cellXfs count="103">
    <xf numFmtId="0" fontId="0" fillId="0" borderId="0" xfId="0"/>
    <xf numFmtId="0" fontId="8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166" fontId="8" fillId="0" borderId="0" xfId="0" applyNumberFormat="1" applyFont="1" applyAlignment="1">
      <alignment horizontal="center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8" fillId="0" borderId="0" xfId="0" applyNumberFormat="1" applyFont="1" applyAlignment="1" applyProtection="1">
      <alignment wrapText="1"/>
      <protection locked="0"/>
    </xf>
    <xf numFmtId="14" fontId="0" fillId="0" borderId="0" xfId="0" applyNumberFormat="1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16" fontId="0" fillId="0" borderId="0" xfId="0" applyNumberFormat="1" applyAlignment="1" applyProtection="1">
      <alignment wrapText="1"/>
      <protection locked="0"/>
    </xf>
    <xf numFmtId="0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8" fillId="0" borderId="0" xfId="0" applyFont="1" applyAlignment="1" applyProtection="1">
      <alignment wrapText="1"/>
    </xf>
    <xf numFmtId="0" fontId="0" fillId="2" borderId="0" xfId="0" applyFill="1" applyAlignment="1" applyProtection="1">
      <alignment wrapText="1"/>
    </xf>
    <xf numFmtId="0" fontId="0" fillId="0" borderId="0" xfId="0" applyProtection="1"/>
    <xf numFmtId="49" fontId="8" fillId="0" borderId="0" xfId="0" applyNumberFormat="1" applyFont="1" applyAlignment="1" applyProtection="1">
      <alignment wrapText="1"/>
    </xf>
    <xf numFmtId="0" fontId="0" fillId="0" borderId="0" xfId="0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0" fillId="0" borderId="0" xfId="0" applyNumberFormat="1" applyProtection="1"/>
    <xf numFmtId="0" fontId="8" fillId="2" borderId="0" xfId="0" applyFont="1" applyFill="1" applyAlignment="1" applyProtection="1">
      <alignment horizontal="center" wrapText="1"/>
    </xf>
    <xf numFmtId="0" fontId="8" fillId="0" borderId="0" xfId="0" applyFont="1" applyProtection="1"/>
    <xf numFmtId="0" fontId="8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4" fillId="0" borderId="0" xfId="0" applyFont="1" applyFill="1" applyBorder="1" applyAlignment="1">
      <alignment wrapText="1"/>
    </xf>
    <xf numFmtId="0" fontId="7" fillId="0" borderId="0" xfId="0" applyFont="1" applyAlignment="1" applyProtection="1">
      <alignment wrapText="1"/>
    </xf>
    <xf numFmtId="0" fontId="0" fillId="0" borderId="0" xfId="0"/>
    <xf numFmtId="10" fontId="0" fillId="0" borderId="0" xfId="0" applyNumberFormat="1"/>
    <xf numFmtId="0" fontId="8" fillId="0" borderId="0" xfId="0" applyFont="1" applyAlignment="1">
      <alignment horizontal="center" wrapText="1"/>
    </xf>
    <xf numFmtId="0" fontId="0" fillId="2" borderId="0" xfId="0" applyFill="1"/>
    <xf numFmtId="0" fontId="0" fillId="0" borderId="0" xfId="0"/>
    <xf numFmtId="1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wrapText="1"/>
    </xf>
    <xf numFmtId="1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8" fillId="0" borderId="0" xfId="0" applyFont="1" applyFill="1" applyProtection="1"/>
    <xf numFmtId="0" fontId="4" fillId="0" borderId="0" xfId="0" applyFont="1" applyProtection="1"/>
    <xf numFmtId="0" fontId="0" fillId="0" borderId="0" xfId="0" applyFont="1" applyFill="1" applyProtection="1"/>
    <xf numFmtId="0" fontId="4" fillId="0" borderId="0" xfId="0" applyFont="1" applyFill="1" applyProtection="1"/>
    <xf numFmtId="0" fontId="0" fillId="0" borderId="0" xfId="0" applyFont="1" applyProtection="1"/>
    <xf numFmtId="0" fontId="0" fillId="0" borderId="0" xfId="0" applyFont="1" applyAlignment="1" applyProtection="1">
      <alignment wrapText="1"/>
    </xf>
    <xf numFmtId="167" fontId="0" fillId="0" borderId="0" xfId="0" applyNumberFormat="1" applyAlignment="1" applyProtection="1">
      <alignment wrapText="1"/>
      <protection locked="0"/>
    </xf>
    <xf numFmtId="167" fontId="8" fillId="0" borderId="0" xfId="0" applyNumberFormat="1" applyFont="1" applyAlignment="1" applyProtection="1">
      <alignment wrapText="1"/>
      <protection locked="0"/>
    </xf>
    <xf numFmtId="0" fontId="0" fillId="0" borderId="0" xfId="0" applyFill="1" applyProtection="1"/>
    <xf numFmtId="0" fontId="0" fillId="0" borderId="0" xfId="0" applyAlignment="1" applyProtection="1">
      <alignment horizont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distributed" wrapText="1"/>
    </xf>
    <xf numFmtId="0" fontId="0" fillId="4" borderId="0" xfId="0" applyFill="1" applyAlignment="1" applyProtection="1">
      <alignment vertical="distributed" wrapText="1"/>
      <protection locked="0"/>
    </xf>
    <xf numFmtId="0" fontId="0" fillId="4" borderId="0" xfId="0" applyFill="1" applyProtection="1">
      <protection locked="0"/>
    </xf>
    <xf numFmtId="0" fontId="7" fillId="0" borderId="0" xfId="0" applyFont="1" applyFill="1" applyAlignment="1" applyProtection="1">
      <alignment wrapText="1"/>
    </xf>
    <xf numFmtId="0" fontId="8" fillId="0" borderId="0" xfId="0" applyFont="1" applyFill="1" applyAlignment="1" applyProtection="1">
      <alignment wrapText="1"/>
      <protection locked="0"/>
    </xf>
    <xf numFmtId="0" fontId="0" fillId="5" borderId="0" xfId="0" applyFill="1" applyAlignment="1" applyProtection="1">
      <alignment horizontal="center" wrapText="1"/>
      <protection locked="0"/>
    </xf>
    <xf numFmtId="0" fontId="12" fillId="0" borderId="0" xfId="2" applyFont="1" applyBorder="1" applyAlignment="1" applyProtection="1">
      <alignment horizontal="center" vertical="top" wrapText="1"/>
    </xf>
    <xf numFmtId="0" fontId="13" fillId="0" borderId="0" xfId="2" applyFont="1" applyBorder="1" applyAlignment="1" applyProtection="1">
      <alignment horizontal="right" vertical="top" wrapText="1"/>
    </xf>
    <xf numFmtId="0" fontId="5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top" wrapText="1"/>
      <protection locked="0"/>
    </xf>
    <xf numFmtId="0" fontId="4" fillId="0" borderId="0" xfId="0" applyFont="1" applyAlignment="1" applyProtection="1">
      <alignment horizontal="center" wrapText="1"/>
    </xf>
    <xf numFmtId="10" fontId="0" fillId="0" borderId="0" xfId="1" applyNumberFormat="1" applyFont="1" applyAlignment="1" applyProtection="1">
      <alignment horizontal="center" wrapText="1"/>
    </xf>
    <xf numFmtId="49" fontId="0" fillId="0" borderId="0" xfId="0" applyNumberFormat="1" applyAlignment="1" applyProtection="1">
      <alignment wrapText="1"/>
    </xf>
    <xf numFmtId="0" fontId="8" fillId="0" borderId="0" xfId="0" applyFont="1" applyAlignment="1" applyProtection="1">
      <alignment horizontal="left" wrapText="1"/>
    </xf>
    <xf numFmtId="0" fontId="4" fillId="3" borderId="0" xfId="0" applyFont="1" applyFill="1" applyAlignment="1">
      <alignment horizontal="center" wrapText="1"/>
    </xf>
    <xf numFmtId="9" fontId="0" fillId="0" borderId="0" xfId="1" applyFont="1" applyAlignment="1" applyProtection="1">
      <alignment horizontal="center" wrapText="1"/>
    </xf>
    <xf numFmtId="0" fontId="0" fillId="0" borderId="0" xfId="0" applyFont="1" applyFill="1" applyAlignment="1" applyProtection="1">
      <alignment wrapText="1"/>
    </xf>
    <xf numFmtId="0" fontId="8" fillId="0" borderId="0" xfId="0" applyFont="1" applyFill="1" applyAlignment="1" applyProtection="1">
      <alignment wrapText="1"/>
    </xf>
    <xf numFmtId="165" fontId="0" fillId="0" borderId="0" xfId="1" applyNumberFormat="1" applyFont="1" applyAlignment="1" applyProtection="1">
      <alignment horizontal="center" wrapText="1"/>
    </xf>
    <xf numFmtId="0" fontId="0" fillId="0" borderId="0" xfId="0" applyFill="1" applyAlignment="1" applyProtection="1">
      <alignment wrapText="1"/>
    </xf>
    <xf numFmtId="0" fontId="4" fillId="0" borderId="0" xfId="0" applyFont="1" applyAlignment="1">
      <alignment horizontal="center" wrapText="1"/>
    </xf>
    <xf numFmtId="10" fontId="0" fillId="0" borderId="0" xfId="1" applyNumberFormat="1" applyFont="1" applyAlignment="1">
      <alignment horizontal="center" wrapText="1"/>
    </xf>
    <xf numFmtId="0" fontId="8" fillId="0" borderId="0" xfId="0" applyFont="1" applyFill="1" applyBorder="1" applyAlignment="1" applyProtection="1">
      <alignment wrapText="1"/>
    </xf>
    <xf numFmtId="9" fontId="0" fillId="0" borderId="0" xfId="1" applyFont="1" applyAlignment="1">
      <alignment horizontal="center" wrapText="1"/>
    </xf>
    <xf numFmtId="165" fontId="0" fillId="0" borderId="0" xfId="1" applyNumberFormat="1" applyFont="1" applyAlignment="1">
      <alignment horizontal="center" wrapText="1"/>
    </xf>
    <xf numFmtId="0" fontId="4" fillId="0" borderId="0" xfId="0" applyFont="1" applyAlignment="1">
      <alignment wrapText="1"/>
    </xf>
    <xf numFmtId="49" fontId="0" fillId="0" borderId="0" xfId="0" applyNumberFormat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/>
    <xf numFmtId="49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8" fillId="0" borderId="0" xfId="0" applyFont="1" applyFill="1" applyAlignment="1" applyProtection="1">
      <alignment horizontal="center" wrapText="1"/>
    </xf>
    <xf numFmtId="0" fontId="4" fillId="0" borderId="0" xfId="0" applyFont="1" applyFill="1" applyAlignment="1" applyProtection="1">
      <alignment horizontal="center" wrapText="1"/>
    </xf>
    <xf numFmtId="10" fontId="8" fillId="0" borderId="0" xfId="0" applyNumberFormat="1" applyFont="1" applyFill="1" applyAlignment="1">
      <alignment horizontal="center" wrapText="1"/>
    </xf>
    <xf numFmtId="1" fontId="0" fillId="0" borderId="0" xfId="0" applyNumberFormat="1"/>
    <xf numFmtId="10" fontId="8" fillId="0" borderId="0" xfId="0" applyNumberFormat="1" applyFont="1" applyFill="1" applyAlignment="1" applyProtection="1">
      <alignment horizontal="center" wrapText="1"/>
    </xf>
    <xf numFmtId="0" fontId="10" fillId="0" borderId="0" xfId="2" applyFont="1" applyBorder="1" applyAlignment="1" applyProtection="1">
      <alignment horizontal="left" vertical="top" wrapText="1"/>
    </xf>
    <xf numFmtId="0" fontId="12" fillId="0" borderId="0" xfId="2" applyFont="1" applyBorder="1" applyAlignment="1" applyProtection="1">
      <alignment horizontal="center" vertical="top" wrapText="1"/>
    </xf>
    <xf numFmtId="0" fontId="14" fillId="0" borderId="0" xfId="10" applyAlignment="1" applyProtection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</cellXfs>
  <cellStyles count="11">
    <cellStyle name="Hyperlink" xfId="10" builtinId="8"/>
    <cellStyle name="Normal" xfId="0" builtinId="0"/>
    <cellStyle name="Normal 2 3" xfId="2" xr:uid="{00000000-0005-0000-0000-000002000000}"/>
    <cellStyle name="Normal 2 3 2" xfId="8" xr:uid="{00000000-0005-0000-0000-000003000000}"/>
    <cellStyle name="Normal 2 3 3" xfId="6" xr:uid="{00000000-0005-0000-0000-000004000000}"/>
    <cellStyle name="Normal 2 3 4" xfId="4" xr:uid="{00000000-0005-0000-0000-000005000000}"/>
    <cellStyle name="Normal 2 3 5" xfId="9" xr:uid="{D177D97F-AD41-4828-AAEF-06EFDD764FBF}"/>
    <cellStyle name="Percent" xfId="1" builtinId="5"/>
    <cellStyle name="Percent 2" xfId="7" xr:uid="{00000000-0005-0000-0000-000007000000}"/>
    <cellStyle name="Percent 3" xfId="5" xr:uid="{00000000-0005-0000-0000-000008000000}"/>
    <cellStyle name="Percent 4" xfId="3" xr:uid="{00000000-0005-0000-0000-000009000000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themeOverride" Target="../theme/themeOverrid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'1stQtrAnalysis'!$B$2:$B$3</c:f>
              <c:strCache>
                <c:ptCount val="2"/>
                <c:pt idx="0">
                  <c:v>Appeal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'1stQtrAnalysis'!$A$4:$A$7</c:f>
              <c:strCache>
                <c:ptCount val="4"/>
                <c:pt idx="0">
                  <c:v>HMO</c:v>
                </c:pt>
                <c:pt idx="1">
                  <c:v>DHA</c:v>
                </c:pt>
                <c:pt idx="2">
                  <c:v>DHA - Rehearing</c:v>
                </c:pt>
                <c:pt idx="3">
                  <c:v>Final Total</c:v>
                </c:pt>
              </c:strCache>
            </c:strRef>
          </c:cat>
          <c:val>
            <c:numRef>
              <c:f>'1stQtrAnalysis'!$B$4:$B$7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0-4030-A10A-0F65424012F9}"/>
            </c:ext>
          </c:extLst>
        </c:ser>
        <c:ser>
          <c:idx val="1"/>
          <c:order val="1"/>
          <c:tx>
            <c:strRef>
              <c:f>'1stQtrAnalysis'!$C$2:$C$3</c:f>
              <c:strCache>
                <c:ptCount val="2"/>
                <c:pt idx="0">
                  <c:v>Appeal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'1stQtrAnalysis'!$A$4:$A$7</c:f>
              <c:strCache>
                <c:ptCount val="4"/>
                <c:pt idx="0">
                  <c:v>HMO</c:v>
                </c:pt>
                <c:pt idx="1">
                  <c:v>DHA</c:v>
                </c:pt>
                <c:pt idx="2">
                  <c:v>DHA - Rehearing</c:v>
                </c:pt>
                <c:pt idx="3">
                  <c:v>Final Total</c:v>
                </c:pt>
              </c:strCache>
            </c:strRef>
          </c:cat>
          <c:val>
            <c:numRef>
              <c:f>'1stQtrAnalysis'!$C$4:$C$7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0-4030-A10A-0F654240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782784"/>
        <c:axId val="157784320"/>
      </c:barChart>
      <c:catAx>
        <c:axId val="15778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784320"/>
        <c:crosses val="autoZero"/>
        <c:auto val="1"/>
        <c:lblAlgn val="ctr"/>
        <c:lblOffset val="100"/>
        <c:noMultiLvlLbl val="0"/>
      </c:catAx>
      <c:valAx>
        <c:axId val="15778432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577827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'2ndQtrAnalysis'!$E$12:$E$13</c:f>
              <c:strCache>
                <c:ptCount val="2"/>
                <c:pt idx="0">
                  <c:v>Service Category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'2ndQtrAnalysis'!$D$14:$D$20</c:f>
              <c:strCache>
                <c:ptCount val="7"/>
                <c:pt idx="0">
                  <c:v>General inpatient services </c:v>
                </c:pt>
                <c:pt idx="1">
                  <c:v>General outpatient services </c:v>
                </c:pt>
                <c:pt idx="2">
                  <c:v>Inpatient behavioral health services </c:v>
                </c:pt>
                <c:pt idx="3">
                  <c:v>Outpatient behavioral health services </c:v>
                </c:pt>
                <c:pt idx="4">
                  <c:v>NA- Appeal does not involve a service</c:v>
                </c:pt>
                <c:pt idx="5">
                  <c:v>NA- Service does not fit any of these categories</c:v>
                </c:pt>
                <c:pt idx="6">
                  <c:v>Final Total</c:v>
                </c:pt>
              </c:strCache>
            </c:strRef>
          </c:cat>
          <c:val>
            <c:numRef>
              <c:f>'2ndQtrAnalysis'!$E$14:$E$20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0-4030-A10A-0F65424012F9}"/>
            </c:ext>
          </c:extLst>
        </c:ser>
        <c:ser>
          <c:idx val="1"/>
          <c:order val="1"/>
          <c:tx>
            <c:strRef>
              <c:f>'2ndQtrAnalysis'!$F$12:$F$13</c:f>
              <c:strCache>
                <c:ptCount val="2"/>
                <c:pt idx="0">
                  <c:v>Service Category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'2ndQtrAnalysis'!$D$14:$D$20</c:f>
              <c:strCache>
                <c:ptCount val="7"/>
                <c:pt idx="0">
                  <c:v>General inpatient services </c:v>
                </c:pt>
                <c:pt idx="1">
                  <c:v>General outpatient services </c:v>
                </c:pt>
                <c:pt idx="2">
                  <c:v>Inpatient behavioral health services </c:v>
                </c:pt>
                <c:pt idx="3">
                  <c:v>Outpatient behavioral health services </c:v>
                </c:pt>
                <c:pt idx="4">
                  <c:v>NA- Appeal does not involve a service</c:v>
                </c:pt>
                <c:pt idx="5">
                  <c:v>NA- Service does not fit any of these categories</c:v>
                </c:pt>
                <c:pt idx="6">
                  <c:v>Final Total</c:v>
                </c:pt>
              </c:strCache>
            </c:strRef>
          </c:cat>
          <c:val>
            <c:numRef>
              <c:f>'2ndQtrAnalysis'!$F$14:$F$20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0-4030-A10A-0F654240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782784"/>
        <c:axId val="157784320"/>
      </c:barChart>
      <c:catAx>
        <c:axId val="15778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784320"/>
        <c:crosses val="autoZero"/>
        <c:auto val="1"/>
        <c:lblAlgn val="ctr"/>
        <c:lblOffset val="100"/>
        <c:noMultiLvlLbl val="0"/>
      </c:catAx>
      <c:valAx>
        <c:axId val="15778432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577827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'2ndQtrAnalysis'!$H$12:$H$13</c:f>
              <c:strCache>
                <c:ptCount val="2"/>
                <c:pt idx="0">
                  <c:v>Service Type, if applicable*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'2ndQtrAnalysis'!$G$14:$G$31</c:f>
              <c:strCache>
                <c:ptCount val="18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</c:v>
                </c:pt>
                <c:pt idx="14">
                  <c:v>Vision</c:v>
                </c:pt>
                <c:pt idx="15">
                  <c:v>Other service type (Note in Summary of Issue column)</c:v>
                </c:pt>
                <c:pt idx="16">
                  <c:v>N/A- Appeal does not involve a service</c:v>
                </c:pt>
                <c:pt idx="17">
                  <c:v>Final Total</c:v>
                </c:pt>
              </c:strCache>
            </c:strRef>
          </c:cat>
          <c:val>
            <c:numRef>
              <c:f>'2ndQtrAnalysis'!$H$14:$H$31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9-479F-8233-54AA48D5DD47}"/>
            </c:ext>
          </c:extLst>
        </c:ser>
        <c:ser>
          <c:idx val="1"/>
          <c:order val="1"/>
          <c:tx>
            <c:strRef>
              <c:f>'2ndQtrAnalysis'!$I$12:$I$13</c:f>
              <c:strCache>
                <c:ptCount val="2"/>
                <c:pt idx="0">
                  <c:v>Service Type, if applicable*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'2ndQtrAnalysis'!$G$14:$G$31</c:f>
              <c:strCache>
                <c:ptCount val="18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</c:v>
                </c:pt>
                <c:pt idx="14">
                  <c:v>Vision</c:v>
                </c:pt>
                <c:pt idx="15">
                  <c:v>Other service type (Note in Summary of Issue column)</c:v>
                </c:pt>
                <c:pt idx="16">
                  <c:v>N/A- Appeal does not involve a service</c:v>
                </c:pt>
                <c:pt idx="17">
                  <c:v>Final Total</c:v>
                </c:pt>
              </c:strCache>
            </c:strRef>
          </c:cat>
          <c:val>
            <c:numRef>
              <c:f>'2ndQtrAnalysis'!$I$14:$I$31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29-479F-8233-54AA48D5D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29472"/>
        <c:axId val="171135360"/>
      </c:barChart>
      <c:catAx>
        <c:axId val="171129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135360"/>
        <c:crosses val="autoZero"/>
        <c:auto val="1"/>
        <c:lblAlgn val="ctr"/>
        <c:lblOffset val="100"/>
        <c:noMultiLvlLbl val="0"/>
      </c:catAx>
      <c:valAx>
        <c:axId val="17113536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1294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'2ndQtrAnalysis'!$K$12:$K$13</c:f>
              <c:strCache>
                <c:ptCount val="2"/>
                <c:pt idx="0">
                  <c:v>Resolution Type*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'2ndQtrAnalysis'!$J$14:$J$25</c:f>
              <c:strCache>
                <c:ptCount val="12"/>
                <c:pt idx="0">
                  <c:v>DHA - upheld HMO Decision/Dismissed</c:v>
                </c:pt>
                <c:pt idx="1">
                  <c:v>DHA - overturned HMO Decision/Remanded</c:v>
                </c:pt>
                <c:pt idx="2">
                  <c:v>DHA - partially upheld HMO Decision/Remanded</c:v>
                </c:pt>
                <c:pt idx="3">
                  <c:v>HMO Committee - upheld ABD</c:v>
                </c:pt>
                <c:pt idx="4">
                  <c:v>HMO Committee - overturned ABD</c:v>
                </c:pt>
                <c:pt idx="5">
                  <c:v>HMO Committee - partially upheld ABD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'2ndQtrAnalysis'!$K$14:$K$25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D-4A37-A1A5-07A3FF94109A}"/>
            </c:ext>
          </c:extLst>
        </c:ser>
        <c:ser>
          <c:idx val="1"/>
          <c:order val="1"/>
          <c:tx>
            <c:strRef>
              <c:f>'2ndQtrAnalysis'!$L$12:$L$13</c:f>
              <c:strCache>
                <c:ptCount val="2"/>
                <c:pt idx="0">
                  <c:v>Resolution Type*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'2ndQtrAnalysis'!$J$14:$J$25</c:f>
              <c:strCache>
                <c:ptCount val="12"/>
                <c:pt idx="0">
                  <c:v>DHA - upheld HMO Decision/Dismissed</c:v>
                </c:pt>
                <c:pt idx="1">
                  <c:v>DHA - overturned HMO Decision/Remanded</c:v>
                </c:pt>
                <c:pt idx="2">
                  <c:v>DHA - partially upheld HMO Decision/Remanded</c:v>
                </c:pt>
                <c:pt idx="3">
                  <c:v>HMO Committee - upheld ABD</c:v>
                </c:pt>
                <c:pt idx="4">
                  <c:v>HMO Committee - overturned ABD</c:v>
                </c:pt>
                <c:pt idx="5">
                  <c:v>HMO Committee - partially upheld ABD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'2ndQtrAnalysis'!$L$14:$L$25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AD-4A37-A1A5-07A3FF941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89760"/>
        <c:axId val="171191296"/>
      </c:barChart>
      <c:catAx>
        <c:axId val="171189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191296"/>
        <c:crosses val="autoZero"/>
        <c:auto val="1"/>
        <c:lblAlgn val="ctr"/>
        <c:lblOffset val="100"/>
        <c:noMultiLvlLbl val="0"/>
      </c:catAx>
      <c:valAx>
        <c:axId val="17119129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1897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'3rdQtrAnalysis'!$B$2:$B$3</c:f>
              <c:strCache>
                <c:ptCount val="2"/>
                <c:pt idx="0">
                  <c:v>Appeal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'3rdQtrAnalysis'!$A$4:$A$7</c:f>
              <c:strCache>
                <c:ptCount val="4"/>
                <c:pt idx="0">
                  <c:v>HMO</c:v>
                </c:pt>
                <c:pt idx="1">
                  <c:v>DHA</c:v>
                </c:pt>
                <c:pt idx="2">
                  <c:v>DHA - Rehearing</c:v>
                </c:pt>
                <c:pt idx="3">
                  <c:v>Final Total</c:v>
                </c:pt>
              </c:strCache>
            </c:strRef>
          </c:cat>
          <c:val>
            <c:numRef>
              <c:f>'3rdQtrAnalysis'!$B$4:$B$7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D-4395-B4C9-9A3E7BB261D2}"/>
            </c:ext>
          </c:extLst>
        </c:ser>
        <c:ser>
          <c:idx val="1"/>
          <c:order val="1"/>
          <c:tx>
            <c:strRef>
              <c:f>'3rdQtrAnalysis'!$C$2:$C$3</c:f>
              <c:strCache>
                <c:ptCount val="2"/>
                <c:pt idx="0">
                  <c:v>Appeal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'3rdQtrAnalysis'!$A$4:$A$7</c:f>
              <c:strCache>
                <c:ptCount val="4"/>
                <c:pt idx="0">
                  <c:v>HMO</c:v>
                </c:pt>
                <c:pt idx="1">
                  <c:v>DHA</c:v>
                </c:pt>
                <c:pt idx="2">
                  <c:v>DHA - Rehearing</c:v>
                </c:pt>
                <c:pt idx="3">
                  <c:v>Final Total</c:v>
                </c:pt>
              </c:strCache>
            </c:strRef>
          </c:cat>
          <c:val>
            <c:numRef>
              <c:f>'3rdQtrAnalysis'!$C$4:$C$7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D-4395-B4C9-9A3E7BB2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809216"/>
        <c:axId val="168810752"/>
      </c:barChart>
      <c:catAx>
        <c:axId val="168809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810752"/>
        <c:crosses val="autoZero"/>
        <c:auto val="1"/>
        <c:lblAlgn val="ctr"/>
        <c:lblOffset val="100"/>
        <c:noMultiLvlLbl val="0"/>
      </c:catAx>
      <c:valAx>
        <c:axId val="168810752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880921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'3rdQtrAnalysis'!$E$2:$E$3</c:f>
              <c:strCache>
                <c:ptCount val="2"/>
                <c:pt idx="0">
                  <c:v>Continuing Benefits?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'3rdQtrAnalysis'!$D$4:$D$7</c:f>
              <c:strCache>
                <c:ptCount val="4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  <c:pt idx="3">
                  <c:v>Final Total</c:v>
                </c:pt>
              </c:strCache>
            </c:strRef>
          </c:cat>
          <c:val>
            <c:numRef>
              <c:f>'3rdQtrAnalysis'!$E$4:$E$7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3-4DB9-810C-D97B1429AA4D}"/>
            </c:ext>
          </c:extLst>
        </c:ser>
        <c:ser>
          <c:idx val="1"/>
          <c:order val="1"/>
          <c:tx>
            <c:strRef>
              <c:f>'3rdQtrAnalysis'!$F$2:$F$3</c:f>
              <c:strCache>
                <c:ptCount val="2"/>
                <c:pt idx="0">
                  <c:v>Continuing Benefits?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'3rdQtrAnalysis'!$D$4:$D$7</c:f>
              <c:strCache>
                <c:ptCount val="4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  <c:pt idx="3">
                  <c:v>Final Total</c:v>
                </c:pt>
              </c:strCache>
            </c:strRef>
          </c:cat>
          <c:val>
            <c:numRef>
              <c:f>'3rdQtrAnalysis'!$F$4:$F$7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E3-4DB9-810C-D97B1429A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857600"/>
        <c:axId val="168859136"/>
      </c:barChart>
      <c:catAx>
        <c:axId val="168857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859136"/>
        <c:crosses val="autoZero"/>
        <c:auto val="1"/>
        <c:lblAlgn val="ctr"/>
        <c:lblOffset val="100"/>
        <c:noMultiLvlLbl val="0"/>
      </c:catAx>
      <c:valAx>
        <c:axId val="16885913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885760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'3rdQtrAnalysis'!$B$13:$B$14</c:f>
              <c:strCache>
                <c:ptCount val="2"/>
                <c:pt idx="0">
                  <c:v>Issue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'3rdQtrAnalysis'!$A$14:$A$25</c:f>
              <c:strCache>
                <c:ptCount val="12"/>
                <c:pt idx="1">
                  <c:v>Denial of Enrollee's right to request out of network care</c:v>
                </c:pt>
                <c:pt idx="2">
                  <c:v>Denial of payment, in whole or part, for a service already rendered</c:v>
                </c:pt>
                <c:pt idx="3">
                  <c:v>Failure to resolve appeal/grievance timely</c:v>
                </c:pt>
                <c:pt idx="4">
                  <c:v>Failure to timely provide authorized service</c:v>
                </c:pt>
                <c:pt idx="5">
                  <c:v>Financial liability</c:v>
                </c:pt>
                <c:pt idx="6">
                  <c:v>Service denial or limited authorization for a service not yet rendered</c:v>
                </c:pt>
                <c:pt idx="7">
                  <c:v>Service reduction</c:v>
                </c:pt>
                <c:pt idx="8">
                  <c:v>Service suspension</c:v>
                </c:pt>
                <c:pt idx="9">
                  <c:v>Service termination</c:v>
                </c:pt>
                <c:pt idx="10">
                  <c:v>State/Federal law change</c:v>
                </c:pt>
                <c:pt idx="11">
                  <c:v>Not appealable per DHS contract</c:v>
                </c:pt>
              </c:strCache>
            </c:strRef>
          </c:cat>
          <c:val>
            <c:numRef>
              <c:f>'3rdQtrAnalysis'!$B$15:$B$26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D-4CDC-B96A-DC8F143CF9C1}"/>
            </c:ext>
          </c:extLst>
        </c:ser>
        <c:ser>
          <c:idx val="1"/>
          <c:order val="1"/>
          <c:tx>
            <c:strRef>
              <c:f>'3rdQtrAnalysis'!$C$13:$C$14</c:f>
              <c:strCache>
                <c:ptCount val="2"/>
                <c:pt idx="0">
                  <c:v>Issue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'3rdQtrAnalysis'!$A$14:$A$25</c:f>
              <c:strCache>
                <c:ptCount val="12"/>
                <c:pt idx="1">
                  <c:v>Denial of Enrollee's right to request out of network care</c:v>
                </c:pt>
                <c:pt idx="2">
                  <c:v>Denial of payment, in whole or part, for a service already rendered</c:v>
                </c:pt>
                <c:pt idx="3">
                  <c:v>Failure to resolve appeal/grievance timely</c:v>
                </c:pt>
                <c:pt idx="4">
                  <c:v>Failure to timely provide authorized service</c:v>
                </c:pt>
                <c:pt idx="5">
                  <c:v>Financial liability</c:v>
                </c:pt>
                <c:pt idx="6">
                  <c:v>Service denial or limited authorization for a service not yet rendered</c:v>
                </c:pt>
                <c:pt idx="7">
                  <c:v>Service reduction</c:v>
                </c:pt>
                <c:pt idx="8">
                  <c:v>Service suspension</c:v>
                </c:pt>
                <c:pt idx="9">
                  <c:v>Service termination</c:v>
                </c:pt>
                <c:pt idx="10">
                  <c:v>State/Federal law change</c:v>
                </c:pt>
                <c:pt idx="11">
                  <c:v>Not appealable per DHS contract</c:v>
                </c:pt>
              </c:strCache>
            </c:strRef>
          </c:cat>
          <c:val>
            <c:numRef>
              <c:f>'3rdQtrAnalysis'!$C$15:$C$26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D-4CDC-B96A-DC8F143CF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35744"/>
        <c:axId val="171537536"/>
      </c:barChart>
      <c:catAx>
        <c:axId val="171535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537536"/>
        <c:crosses val="autoZero"/>
        <c:auto val="1"/>
        <c:lblAlgn val="ctr"/>
        <c:lblOffset val="100"/>
        <c:noMultiLvlLbl val="0"/>
      </c:catAx>
      <c:valAx>
        <c:axId val="17153753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5357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'3rdQtrAnalysis'!$E$13:$E$14</c:f>
              <c:strCache>
                <c:ptCount val="2"/>
                <c:pt idx="0">
                  <c:v>Service Category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'3rdQtrAnalysis'!$D$15:$D$21</c:f>
              <c:strCache>
                <c:ptCount val="7"/>
                <c:pt idx="0">
                  <c:v>General inpatient services </c:v>
                </c:pt>
                <c:pt idx="1">
                  <c:v>General outpatient services </c:v>
                </c:pt>
                <c:pt idx="2">
                  <c:v>Inpatient behavioral health services </c:v>
                </c:pt>
                <c:pt idx="3">
                  <c:v>Outpatient behavioral health services </c:v>
                </c:pt>
                <c:pt idx="4">
                  <c:v>NA- Appeal does not involve a service</c:v>
                </c:pt>
                <c:pt idx="5">
                  <c:v>NA- Service does not fit any of these categories</c:v>
                </c:pt>
                <c:pt idx="6">
                  <c:v>Final Total</c:v>
                </c:pt>
              </c:strCache>
            </c:strRef>
          </c:cat>
          <c:val>
            <c:numRef>
              <c:f>'3rdQtrAnalysis'!$E$15:$E$21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0-4030-A10A-0F65424012F9}"/>
            </c:ext>
          </c:extLst>
        </c:ser>
        <c:ser>
          <c:idx val="1"/>
          <c:order val="1"/>
          <c:tx>
            <c:strRef>
              <c:f>'3rdQtrAnalysis'!$F$13:$F$14</c:f>
              <c:strCache>
                <c:ptCount val="2"/>
                <c:pt idx="0">
                  <c:v>Service Category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'3rdQtrAnalysis'!$D$15:$D$21</c:f>
              <c:strCache>
                <c:ptCount val="7"/>
                <c:pt idx="0">
                  <c:v>General inpatient services </c:v>
                </c:pt>
                <c:pt idx="1">
                  <c:v>General outpatient services </c:v>
                </c:pt>
                <c:pt idx="2">
                  <c:v>Inpatient behavioral health services </c:v>
                </c:pt>
                <c:pt idx="3">
                  <c:v>Outpatient behavioral health services </c:v>
                </c:pt>
                <c:pt idx="4">
                  <c:v>NA- Appeal does not involve a service</c:v>
                </c:pt>
                <c:pt idx="5">
                  <c:v>NA- Service does not fit any of these categories</c:v>
                </c:pt>
                <c:pt idx="6">
                  <c:v>Final Total</c:v>
                </c:pt>
              </c:strCache>
            </c:strRef>
          </c:cat>
          <c:val>
            <c:numRef>
              <c:f>'3rdQtrAnalysis'!$F$15:$F$21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0-4030-A10A-0F654240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782784"/>
        <c:axId val="157784320"/>
      </c:barChart>
      <c:catAx>
        <c:axId val="15778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784320"/>
        <c:crosses val="autoZero"/>
        <c:auto val="1"/>
        <c:lblAlgn val="ctr"/>
        <c:lblOffset val="100"/>
        <c:noMultiLvlLbl val="0"/>
      </c:catAx>
      <c:valAx>
        <c:axId val="15778432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577827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'3rdQtrAnalysis'!$H$13:$H$14</c:f>
              <c:strCache>
                <c:ptCount val="2"/>
                <c:pt idx="0">
                  <c:v>Service Type, if applicable*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'3rdQtrAnalysis'!$G$15:$G$31</c:f>
              <c:strCache>
                <c:ptCount val="17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</c:v>
                </c:pt>
                <c:pt idx="14">
                  <c:v>Vision</c:v>
                </c:pt>
                <c:pt idx="15">
                  <c:v>Other service type (Note in Summary of Issue column)</c:v>
                </c:pt>
                <c:pt idx="16">
                  <c:v>N/A- Appeal does not involve a service</c:v>
                </c:pt>
              </c:strCache>
            </c:strRef>
          </c:cat>
          <c:val>
            <c:numRef>
              <c:f>'3rdQtrAnalysis'!$H$15:$H$32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6-4BB5-A00A-182DE7FBC0A8}"/>
            </c:ext>
          </c:extLst>
        </c:ser>
        <c:ser>
          <c:idx val="1"/>
          <c:order val="1"/>
          <c:tx>
            <c:strRef>
              <c:f>'3rdQtrAnalysis'!$I$13:$I$14</c:f>
              <c:strCache>
                <c:ptCount val="2"/>
                <c:pt idx="0">
                  <c:v>Service Type, if applicable*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'3rdQtrAnalysis'!$G$15:$G$31</c:f>
              <c:strCache>
                <c:ptCount val="17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</c:v>
                </c:pt>
                <c:pt idx="14">
                  <c:v>Vision</c:v>
                </c:pt>
                <c:pt idx="15">
                  <c:v>Other service type (Note in Summary of Issue column)</c:v>
                </c:pt>
                <c:pt idx="16">
                  <c:v>N/A- Appeal does not involve a service</c:v>
                </c:pt>
              </c:strCache>
            </c:strRef>
          </c:cat>
          <c:val>
            <c:numRef>
              <c:f>'3rdQtrAnalysis'!$I$15:$I$32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B6-4BB5-A00A-182DE7FB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93728"/>
        <c:axId val="171595264"/>
      </c:barChart>
      <c:catAx>
        <c:axId val="171593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595264"/>
        <c:crosses val="autoZero"/>
        <c:auto val="1"/>
        <c:lblAlgn val="ctr"/>
        <c:lblOffset val="100"/>
        <c:noMultiLvlLbl val="0"/>
      </c:catAx>
      <c:valAx>
        <c:axId val="17159526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59372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'3rdQtrAnalysis'!$K$13:$K$14</c:f>
              <c:strCache>
                <c:ptCount val="2"/>
                <c:pt idx="0">
                  <c:v>Resolution Type*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'3rdQtrAnalysis'!$J$15:$J$26</c:f>
              <c:strCache>
                <c:ptCount val="12"/>
                <c:pt idx="0">
                  <c:v>DHA - upheld HMO Decision/Dismissed</c:v>
                </c:pt>
                <c:pt idx="1">
                  <c:v>DHA - overturned HMO Decision/Remanded</c:v>
                </c:pt>
                <c:pt idx="2">
                  <c:v>DHA - partially upheld HMO Decision/Remanded</c:v>
                </c:pt>
                <c:pt idx="3">
                  <c:v>HMO Committee - upheld ABD</c:v>
                </c:pt>
                <c:pt idx="4">
                  <c:v>HMO Committee - overturned ABD</c:v>
                </c:pt>
                <c:pt idx="5">
                  <c:v>HMO Committee - partially upheld ABD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'3rdQtrAnalysis'!$K$15:$K$26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D-461D-BFF7-B5395FB74FDF}"/>
            </c:ext>
          </c:extLst>
        </c:ser>
        <c:ser>
          <c:idx val="1"/>
          <c:order val="1"/>
          <c:tx>
            <c:strRef>
              <c:f>'3rdQtrAnalysis'!$L$13:$L$14</c:f>
              <c:strCache>
                <c:ptCount val="2"/>
                <c:pt idx="0">
                  <c:v>Resolution Type*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'3rdQtrAnalysis'!$J$15:$J$26</c:f>
              <c:strCache>
                <c:ptCount val="12"/>
                <c:pt idx="0">
                  <c:v>DHA - upheld HMO Decision/Dismissed</c:v>
                </c:pt>
                <c:pt idx="1">
                  <c:v>DHA - overturned HMO Decision/Remanded</c:v>
                </c:pt>
                <c:pt idx="2">
                  <c:v>DHA - partially upheld HMO Decision/Remanded</c:v>
                </c:pt>
                <c:pt idx="3">
                  <c:v>HMO Committee - upheld ABD</c:v>
                </c:pt>
                <c:pt idx="4">
                  <c:v>HMO Committee - overturned ABD</c:v>
                </c:pt>
                <c:pt idx="5">
                  <c:v>HMO Committee - partially upheld ABD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'3rdQtrAnalysis'!$L$15:$L$26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D-461D-BFF7-B5395FB74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666048"/>
        <c:axId val="171667840"/>
      </c:barChart>
      <c:catAx>
        <c:axId val="171666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667840"/>
        <c:crosses val="autoZero"/>
        <c:auto val="1"/>
        <c:lblAlgn val="ctr"/>
        <c:lblOffset val="100"/>
        <c:noMultiLvlLbl val="0"/>
      </c:catAx>
      <c:valAx>
        <c:axId val="17166784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6660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'4thQtrAnalysis'!$B$2:$B$3</c:f>
              <c:strCache>
                <c:ptCount val="2"/>
                <c:pt idx="0">
                  <c:v>Appeal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'4thQtrAnalysis'!$A$4:$A$7</c:f>
              <c:strCache>
                <c:ptCount val="4"/>
                <c:pt idx="0">
                  <c:v>HMO</c:v>
                </c:pt>
                <c:pt idx="1">
                  <c:v>DHA</c:v>
                </c:pt>
                <c:pt idx="2">
                  <c:v>DHA - Rehearing</c:v>
                </c:pt>
                <c:pt idx="3">
                  <c:v>Final Total</c:v>
                </c:pt>
              </c:strCache>
            </c:strRef>
          </c:cat>
          <c:val>
            <c:numRef>
              <c:f>'4thQtrAnalysis'!$B$4:$B$7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4-4B74-99F5-E3F7FC14C787}"/>
            </c:ext>
          </c:extLst>
        </c:ser>
        <c:ser>
          <c:idx val="1"/>
          <c:order val="1"/>
          <c:tx>
            <c:strRef>
              <c:f>'4thQtrAnalysis'!$C$2:$C$3</c:f>
              <c:strCache>
                <c:ptCount val="2"/>
                <c:pt idx="0">
                  <c:v>Appeal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'4thQtrAnalysis'!$A$4:$A$7</c:f>
              <c:strCache>
                <c:ptCount val="4"/>
                <c:pt idx="0">
                  <c:v>HMO</c:v>
                </c:pt>
                <c:pt idx="1">
                  <c:v>DHA</c:v>
                </c:pt>
                <c:pt idx="2">
                  <c:v>DHA - Rehearing</c:v>
                </c:pt>
                <c:pt idx="3">
                  <c:v>Final Total</c:v>
                </c:pt>
              </c:strCache>
            </c:strRef>
          </c:cat>
          <c:val>
            <c:numRef>
              <c:f>'4thQtrAnalysis'!$C$4:$C$7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4-4B74-99F5-E3F7FC14C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448192"/>
        <c:axId val="171449728"/>
      </c:barChart>
      <c:catAx>
        <c:axId val="171448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449728"/>
        <c:crosses val="autoZero"/>
        <c:auto val="1"/>
        <c:lblAlgn val="ctr"/>
        <c:lblOffset val="100"/>
        <c:noMultiLvlLbl val="0"/>
      </c:catAx>
      <c:valAx>
        <c:axId val="171449728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4481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'1stQtrAnalysis'!$E$2:$E$3</c:f>
              <c:strCache>
                <c:ptCount val="2"/>
                <c:pt idx="0">
                  <c:v>Continuing Benefits?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'1stQtrAnalysis'!$D$4:$D$7</c:f>
              <c:strCache>
                <c:ptCount val="4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  <c:pt idx="3">
                  <c:v>Final Total</c:v>
                </c:pt>
              </c:strCache>
            </c:strRef>
          </c:cat>
          <c:val>
            <c:numRef>
              <c:f>'1stQtrAnalysis'!$E$4:$E$7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1-4051-A99A-BEB656780A49}"/>
            </c:ext>
          </c:extLst>
        </c:ser>
        <c:ser>
          <c:idx val="1"/>
          <c:order val="1"/>
          <c:tx>
            <c:strRef>
              <c:f>'1stQtrAnalysis'!$F$2:$F$3</c:f>
              <c:strCache>
                <c:ptCount val="2"/>
                <c:pt idx="0">
                  <c:v>Continuing Benefits?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'1stQtrAnalysis'!$D$4:$D$7</c:f>
              <c:strCache>
                <c:ptCount val="4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  <c:pt idx="3">
                  <c:v>Final Total</c:v>
                </c:pt>
              </c:strCache>
            </c:strRef>
          </c:cat>
          <c:val>
            <c:numRef>
              <c:f>'1stQtrAnalysis'!$F$4:$F$7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1-4051-A99A-BEB656780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806976"/>
        <c:axId val="157808512"/>
      </c:barChart>
      <c:catAx>
        <c:axId val="157806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808512"/>
        <c:crosses val="autoZero"/>
        <c:auto val="1"/>
        <c:lblAlgn val="ctr"/>
        <c:lblOffset val="100"/>
        <c:noMultiLvlLbl val="0"/>
      </c:catAx>
      <c:valAx>
        <c:axId val="157808512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578069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'4thQtrAnalysis'!$E$2:$E$3</c:f>
              <c:strCache>
                <c:ptCount val="2"/>
                <c:pt idx="0">
                  <c:v>Continuing Benefits?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'4thQtrAnalysis'!$D$4:$D$7</c:f>
              <c:strCache>
                <c:ptCount val="4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  <c:pt idx="3">
                  <c:v>Final Total</c:v>
                </c:pt>
              </c:strCache>
            </c:strRef>
          </c:cat>
          <c:val>
            <c:numRef>
              <c:f>'4thQtrAnalysis'!$E$4:$E$7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A-4778-9AF3-7BF54C92A9E3}"/>
            </c:ext>
          </c:extLst>
        </c:ser>
        <c:ser>
          <c:idx val="1"/>
          <c:order val="1"/>
          <c:tx>
            <c:strRef>
              <c:f>'4thQtrAnalysis'!$F$2:$F$3</c:f>
              <c:strCache>
                <c:ptCount val="2"/>
                <c:pt idx="0">
                  <c:v>Continuing Benefits?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'4thQtrAnalysis'!$D$4:$D$7</c:f>
              <c:strCache>
                <c:ptCount val="4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  <c:pt idx="3">
                  <c:v>Final Total</c:v>
                </c:pt>
              </c:strCache>
            </c:strRef>
          </c:cat>
          <c:val>
            <c:numRef>
              <c:f>'4thQtrAnalysis'!$F$4:$F$7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6A-4778-9AF3-7BF54C92A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488768"/>
        <c:axId val="171490304"/>
      </c:barChart>
      <c:catAx>
        <c:axId val="17148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490304"/>
        <c:crosses val="autoZero"/>
        <c:auto val="1"/>
        <c:lblAlgn val="ctr"/>
        <c:lblOffset val="100"/>
        <c:noMultiLvlLbl val="0"/>
      </c:catAx>
      <c:valAx>
        <c:axId val="17149030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4887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'4thQtrAnalysis'!$B$14:$B$15</c:f>
              <c:strCache>
                <c:ptCount val="2"/>
                <c:pt idx="0">
                  <c:v>Issue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'4thQtrAnalysis'!$A$16:$A$27</c:f>
              <c:strCache>
                <c:ptCount val="12"/>
                <c:pt idx="0">
                  <c:v>Denial of Enrollee's right to request out of network care</c:v>
                </c:pt>
                <c:pt idx="1">
                  <c:v>Denial of payment, in whole or part, for a service already rendered</c:v>
                </c:pt>
                <c:pt idx="2">
                  <c:v>Failure to resolve appeal/grievance timely</c:v>
                </c:pt>
                <c:pt idx="3">
                  <c:v>Failure to timely provide authorized service</c:v>
                </c:pt>
                <c:pt idx="4">
                  <c:v>Financial liability</c:v>
                </c:pt>
                <c:pt idx="5">
                  <c:v>Service denial or limited authorization for a service not yet rendered</c:v>
                </c:pt>
                <c:pt idx="6">
                  <c:v>Service reduction</c:v>
                </c:pt>
                <c:pt idx="7">
                  <c:v>Service suspension </c:v>
                </c:pt>
                <c:pt idx="8">
                  <c:v>Service termination</c:v>
                </c:pt>
                <c:pt idx="9">
                  <c:v>State/Federal law change</c:v>
                </c:pt>
                <c:pt idx="10">
                  <c:v>Not appealable per DHS contract</c:v>
                </c:pt>
                <c:pt idx="11">
                  <c:v>Final Total</c:v>
                </c:pt>
              </c:strCache>
            </c:strRef>
          </c:cat>
          <c:val>
            <c:numRef>
              <c:f>'4thQtrAnalysis'!$B$16:$B$27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0-4B53-8954-724424B6F3C8}"/>
            </c:ext>
          </c:extLst>
        </c:ser>
        <c:ser>
          <c:idx val="1"/>
          <c:order val="1"/>
          <c:tx>
            <c:strRef>
              <c:f>'4thQtrAnalysis'!$C$14:$C$15</c:f>
              <c:strCache>
                <c:ptCount val="2"/>
                <c:pt idx="0">
                  <c:v>Issue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'4thQtrAnalysis'!$A$16:$A$27</c:f>
              <c:strCache>
                <c:ptCount val="12"/>
                <c:pt idx="0">
                  <c:v>Denial of Enrollee's right to request out of network care</c:v>
                </c:pt>
                <c:pt idx="1">
                  <c:v>Denial of payment, in whole or part, for a service already rendered</c:v>
                </c:pt>
                <c:pt idx="2">
                  <c:v>Failure to resolve appeal/grievance timely</c:v>
                </c:pt>
                <c:pt idx="3">
                  <c:v>Failure to timely provide authorized service</c:v>
                </c:pt>
                <c:pt idx="4">
                  <c:v>Financial liability</c:v>
                </c:pt>
                <c:pt idx="5">
                  <c:v>Service denial or limited authorization for a service not yet rendered</c:v>
                </c:pt>
                <c:pt idx="6">
                  <c:v>Service reduction</c:v>
                </c:pt>
                <c:pt idx="7">
                  <c:v>Service suspension </c:v>
                </c:pt>
                <c:pt idx="8">
                  <c:v>Service termination</c:v>
                </c:pt>
                <c:pt idx="9">
                  <c:v>State/Federal law change</c:v>
                </c:pt>
                <c:pt idx="10">
                  <c:v>Not appealable per DHS contract</c:v>
                </c:pt>
                <c:pt idx="11">
                  <c:v>Final Total</c:v>
                </c:pt>
              </c:strCache>
            </c:strRef>
          </c:cat>
          <c:val>
            <c:numRef>
              <c:f>'4thQtrAnalysis'!$C$16:$C$27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40-4B53-8954-724424B6F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090496"/>
        <c:axId val="172092032"/>
      </c:barChart>
      <c:catAx>
        <c:axId val="172090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2092032"/>
        <c:crosses val="autoZero"/>
        <c:auto val="1"/>
        <c:lblAlgn val="ctr"/>
        <c:lblOffset val="100"/>
        <c:noMultiLvlLbl val="0"/>
      </c:catAx>
      <c:valAx>
        <c:axId val="172092032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20904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'4thQtrAnalysis'!$E$14:$E$15</c:f>
              <c:strCache>
                <c:ptCount val="2"/>
                <c:pt idx="0">
                  <c:v>Service Category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'4thQtrAnalysis'!$D$16:$D$22</c:f>
              <c:strCache>
                <c:ptCount val="7"/>
                <c:pt idx="0">
                  <c:v>General inpatient services</c:v>
                </c:pt>
                <c:pt idx="1">
                  <c:v>General outpatient services</c:v>
                </c:pt>
                <c:pt idx="2">
                  <c:v>Inpatient behavioral health services</c:v>
                </c:pt>
                <c:pt idx="3">
                  <c:v>Outpatient behavioral health services</c:v>
                </c:pt>
                <c:pt idx="4">
                  <c:v>NA- Appeal does not involve a service</c:v>
                </c:pt>
                <c:pt idx="5">
                  <c:v>NA- Service does not fit any of these categories</c:v>
                </c:pt>
                <c:pt idx="6">
                  <c:v>Final Total</c:v>
                </c:pt>
              </c:strCache>
            </c:strRef>
          </c:cat>
          <c:val>
            <c:numRef>
              <c:f>'4thQtrAnalysis'!$E$16:$E$22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0-4030-A10A-0F65424012F9}"/>
            </c:ext>
          </c:extLst>
        </c:ser>
        <c:ser>
          <c:idx val="1"/>
          <c:order val="1"/>
          <c:tx>
            <c:strRef>
              <c:f>'4thQtrAnalysis'!$F$14:$F$15</c:f>
              <c:strCache>
                <c:ptCount val="2"/>
                <c:pt idx="0">
                  <c:v>Service Category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'4thQtrAnalysis'!$D$16:$D$22</c:f>
              <c:strCache>
                <c:ptCount val="7"/>
                <c:pt idx="0">
                  <c:v>General inpatient services</c:v>
                </c:pt>
                <c:pt idx="1">
                  <c:v>General outpatient services</c:v>
                </c:pt>
                <c:pt idx="2">
                  <c:v>Inpatient behavioral health services</c:v>
                </c:pt>
                <c:pt idx="3">
                  <c:v>Outpatient behavioral health services</c:v>
                </c:pt>
                <c:pt idx="4">
                  <c:v>NA- Appeal does not involve a service</c:v>
                </c:pt>
                <c:pt idx="5">
                  <c:v>NA- Service does not fit any of these categories</c:v>
                </c:pt>
                <c:pt idx="6">
                  <c:v>Final Total</c:v>
                </c:pt>
              </c:strCache>
            </c:strRef>
          </c:cat>
          <c:val>
            <c:numRef>
              <c:f>'4thQtrAnalysis'!$F$16:$F$22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0-4030-A10A-0F654240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782784"/>
        <c:axId val="157784320"/>
      </c:barChart>
      <c:catAx>
        <c:axId val="15778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784320"/>
        <c:crosses val="autoZero"/>
        <c:auto val="1"/>
        <c:lblAlgn val="ctr"/>
        <c:lblOffset val="100"/>
        <c:noMultiLvlLbl val="0"/>
      </c:catAx>
      <c:valAx>
        <c:axId val="15778432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577827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'4thQtrAnalysis'!$H$14:$H$15</c:f>
              <c:strCache>
                <c:ptCount val="2"/>
                <c:pt idx="0">
                  <c:v>Service Type, if applicable*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'4thQtrAnalysis'!$G$16:$G$33</c:f>
              <c:strCache>
                <c:ptCount val="18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</c:v>
                </c:pt>
                <c:pt idx="14">
                  <c:v>Vision</c:v>
                </c:pt>
                <c:pt idx="15">
                  <c:v>Other service type (Note in Summary of Issue column)</c:v>
                </c:pt>
                <c:pt idx="16">
                  <c:v>N/A- Appeal does not involve a service</c:v>
                </c:pt>
                <c:pt idx="17">
                  <c:v>Final Total</c:v>
                </c:pt>
              </c:strCache>
            </c:strRef>
          </c:cat>
          <c:val>
            <c:numRef>
              <c:f>'4thQtrAnalysis'!$H$16:$H$33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2-46C7-A08E-5BC5B82FCB25}"/>
            </c:ext>
          </c:extLst>
        </c:ser>
        <c:ser>
          <c:idx val="1"/>
          <c:order val="1"/>
          <c:tx>
            <c:strRef>
              <c:f>'4thQtrAnalysis'!$I$14:$I$15</c:f>
              <c:strCache>
                <c:ptCount val="2"/>
                <c:pt idx="0">
                  <c:v>Service Type, if applicable*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'4thQtrAnalysis'!$G$16:$G$33</c:f>
              <c:strCache>
                <c:ptCount val="18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</c:v>
                </c:pt>
                <c:pt idx="14">
                  <c:v>Vision</c:v>
                </c:pt>
                <c:pt idx="15">
                  <c:v>Other service type (Note in Summary of Issue column)</c:v>
                </c:pt>
                <c:pt idx="16">
                  <c:v>N/A- Appeal does not involve a service</c:v>
                </c:pt>
                <c:pt idx="17">
                  <c:v>Final Total</c:v>
                </c:pt>
              </c:strCache>
            </c:strRef>
          </c:cat>
          <c:val>
            <c:numRef>
              <c:f>'4thQtrAnalysis'!$I$16:$I$33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2-46C7-A08E-5BC5B82FC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857408"/>
        <c:axId val="171858944"/>
      </c:barChart>
      <c:catAx>
        <c:axId val="17185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858944"/>
        <c:crosses val="autoZero"/>
        <c:auto val="1"/>
        <c:lblAlgn val="ctr"/>
        <c:lblOffset val="100"/>
        <c:noMultiLvlLbl val="0"/>
      </c:catAx>
      <c:valAx>
        <c:axId val="17185894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8574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'4thQtrAnalysis'!$K$14:$K$15</c:f>
              <c:strCache>
                <c:ptCount val="2"/>
                <c:pt idx="0">
                  <c:v>Resolution Type*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'4thQtrAnalysis'!$J$16:$J$27</c:f>
              <c:strCache>
                <c:ptCount val="12"/>
                <c:pt idx="0">
                  <c:v>DHA - upheld HMO Decision/Dismissed</c:v>
                </c:pt>
                <c:pt idx="1">
                  <c:v>DHA - overturned HMO Decision/Remanded</c:v>
                </c:pt>
                <c:pt idx="2">
                  <c:v>DHA - partially upheld HMO Decision/Remanded</c:v>
                </c:pt>
                <c:pt idx="3">
                  <c:v>HMO Committee - upheld ABD</c:v>
                </c:pt>
                <c:pt idx="4">
                  <c:v>HMO Committee - overturned ABD</c:v>
                </c:pt>
                <c:pt idx="5">
                  <c:v>HMO Committee - partially upheld ABD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'4thQtrAnalysis'!$K$16:$K$27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F-43E7-A440-0FF7AC69F8D1}"/>
            </c:ext>
          </c:extLst>
        </c:ser>
        <c:ser>
          <c:idx val="1"/>
          <c:order val="1"/>
          <c:tx>
            <c:strRef>
              <c:f>'4thQtrAnalysis'!$L$14:$L$15</c:f>
              <c:strCache>
                <c:ptCount val="2"/>
                <c:pt idx="0">
                  <c:v>Resolution Type*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'4thQtrAnalysis'!$J$16:$J$27</c:f>
              <c:strCache>
                <c:ptCount val="12"/>
                <c:pt idx="0">
                  <c:v>DHA - upheld HMO Decision/Dismissed</c:v>
                </c:pt>
                <c:pt idx="1">
                  <c:v>DHA - overturned HMO Decision/Remanded</c:v>
                </c:pt>
                <c:pt idx="2">
                  <c:v>DHA - partially upheld HMO Decision/Remanded</c:v>
                </c:pt>
                <c:pt idx="3">
                  <c:v>HMO Committee - upheld ABD</c:v>
                </c:pt>
                <c:pt idx="4">
                  <c:v>HMO Committee - overturned ABD</c:v>
                </c:pt>
                <c:pt idx="5">
                  <c:v>HMO Committee - partially upheld ABD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'4thQtrAnalysis'!$L$16:$L$27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F-43E7-A440-0FF7AC69F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991424"/>
        <c:axId val="171992960"/>
      </c:barChart>
      <c:catAx>
        <c:axId val="17199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992960"/>
        <c:crosses val="autoZero"/>
        <c:auto val="1"/>
        <c:lblAlgn val="ctr"/>
        <c:lblOffset val="100"/>
        <c:noMultiLvlLbl val="0"/>
      </c:catAx>
      <c:valAx>
        <c:axId val="17199296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9914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Issue Type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Data'!$A$10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'1stQtrAnalysis'!$A$16:$A$26</c:f>
              <c:strCache>
                <c:ptCount val="11"/>
                <c:pt idx="0">
                  <c:v>Denial of Enrollee's right to request out of network care</c:v>
                </c:pt>
                <c:pt idx="1">
                  <c:v>Denial of payment, in whole or part, for a service already rendered</c:v>
                </c:pt>
                <c:pt idx="2">
                  <c:v>Failure to resolve appeal/grievance timely</c:v>
                </c:pt>
                <c:pt idx="3">
                  <c:v>Failure to timely provide authorized service</c:v>
                </c:pt>
                <c:pt idx="4">
                  <c:v>Financial liability</c:v>
                </c:pt>
                <c:pt idx="5">
                  <c:v>Service denial or limited authorization for a service not yet rendered</c:v>
                </c:pt>
                <c:pt idx="6">
                  <c:v>Service reduction</c:v>
                </c:pt>
                <c:pt idx="7">
                  <c:v>Service suspension </c:v>
                </c:pt>
                <c:pt idx="8">
                  <c:v>Service termination</c:v>
                </c:pt>
                <c:pt idx="9">
                  <c:v>State/Federal law change</c:v>
                </c:pt>
                <c:pt idx="10">
                  <c:v>Not appealable per DHS contract</c:v>
                </c:pt>
              </c:strCache>
            </c:strRef>
          </c:cat>
          <c:val>
            <c:numRef>
              <c:f>'1stQtrAnalysis'!$B$16:$B$26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189-8CB7-03C413FC523B}"/>
            </c:ext>
          </c:extLst>
        </c:ser>
        <c:ser>
          <c:idx val="1"/>
          <c:order val="1"/>
          <c:tx>
            <c:strRef>
              <c:f>'EOY Data'!$A$11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'1stQtrAnalysis'!$A$16:$A$26</c:f>
              <c:strCache>
                <c:ptCount val="11"/>
                <c:pt idx="0">
                  <c:v>Denial of Enrollee's right to request out of network care</c:v>
                </c:pt>
                <c:pt idx="1">
                  <c:v>Denial of payment, in whole or part, for a service already rendered</c:v>
                </c:pt>
                <c:pt idx="2">
                  <c:v>Failure to resolve appeal/grievance timely</c:v>
                </c:pt>
                <c:pt idx="3">
                  <c:v>Failure to timely provide authorized service</c:v>
                </c:pt>
                <c:pt idx="4">
                  <c:v>Financial liability</c:v>
                </c:pt>
                <c:pt idx="5">
                  <c:v>Service denial or limited authorization for a service not yet rendered</c:v>
                </c:pt>
                <c:pt idx="6">
                  <c:v>Service reduction</c:v>
                </c:pt>
                <c:pt idx="7">
                  <c:v>Service suspension </c:v>
                </c:pt>
                <c:pt idx="8">
                  <c:v>Service termination</c:v>
                </c:pt>
                <c:pt idx="9">
                  <c:v>State/Federal law change</c:v>
                </c:pt>
                <c:pt idx="10">
                  <c:v>Not appealable per DHS contract</c:v>
                </c:pt>
              </c:strCache>
            </c:strRef>
          </c:cat>
          <c:val>
            <c:numRef>
              <c:f>'2ndQtrAnalysis'!$B$14:$B$24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52-4189-8CB7-03C413FC523B}"/>
            </c:ext>
          </c:extLst>
        </c:ser>
        <c:ser>
          <c:idx val="2"/>
          <c:order val="2"/>
          <c:tx>
            <c:strRef>
              <c:f>'EOY Data'!$A$12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'1stQtrAnalysis'!$A$16:$A$26</c:f>
              <c:strCache>
                <c:ptCount val="11"/>
                <c:pt idx="0">
                  <c:v>Denial of Enrollee's right to request out of network care</c:v>
                </c:pt>
                <c:pt idx="1">
                  <c:v>Denial of payment, in whole or part, for a service already rendered</c:v>
                </c:pt>
                <c:pt idx="2">
                  <c:v>Failure to resolve appeal/grievance timely</c:v>
                </c:pt>
                <c:pt idx="3">
                  <c:v>Failure to timely provide authorized service</c:v>
                </c:pt>
                <c:pt idx="4">
                  <c:v>Financial liability</c:v>
                </c:pt>
                <c:pt idx="5">
                  <c:v>Service denial or limited authorization for a service not yet rendered</c:v>
                </c:pt>
                <c:pt idx="6">
                  <c:v>Service reduction</c:v>
                </c:pt>
                <c:pt idx="7">
                  <c:v>Service suspension </c:v>
                </c:pt>
                <c:pt idx="8">
                  <c:v>Service termination</c:v>
                </c:pt>
                <c:pt idx="9">
                  <c:v>State/Federal law change</c:v>
                </c:pt>
                <c:pt idx="10">
                  <c:v>Not appealable per DHS contract</c:v>
                </c:pt>
              </c:strCache>
            </c:strRef>
          </c:cat>
          <c:val>
            <c:numRef>
              <c:f>'3rdQtrAnalysis'!$B$15:$B$25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52-4189-8CB7-03C413FC523B}"/>
            </c:ext>
          </c:extLst>
        </c:ser>
        <c:ser>
          <c:idx val="3"/>
          <c:order val="3"/>
          <c:tx>
            <c:strRef>
              <c:f>'EOY Data'!$A$13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'1stQtrAnalysis'!$A$16:$A$26</c:f>
              <c:strCache>
                <c:ptCount val="11"/>
                <c:pt idx="0">
                  <c:v>Denial of Enrollee's right to request out of network care</c:v>
                </c:pt>
                <c:pt idx="1">
                  <c:v>Denial of payment, in whole or part, for a service already rendered</c:v>
                </c:pt>
                <c:pt idx="2">
                  <c:v>Failure to resolve appeal/grievance timely</c:v>
                </c:pt>
                <c:pt idx="3">
                  <c:v>Failure to timely provide authorized service</c:v>
                </c:pt>
                <c:pt idx="4">
                  <c:v>Financial liability</c:v>
                </c:pt>
                <c:pt idx="5">
                  <c:v>Service denial or limited authorization for a service not yet rendered</c:v>
                </c:pt>
                <c:pt idx="6">
                  <c:v>Service reduction</c:v>
                </c:pt>
                <c:pt idx="7">
                  <c:v>Service suspension </c:v>
                </c:pt>
                <c:pt idx="8">
                  <c:v>Service termination</c:v>
                </c:pt>
                <c:pt idx="9">
                  <c:v>State/Federal law change</c:v>
                </c:pt>
                <c:pt idx="10">
                  <c:v>Not appealable per DHS contract</c:v>
                </c:pt>
              </c:strCache>
            </c:strRef>
          </c:cat>
          <c:val>
            <c:numRef>
              <c:f>'4thQtrAnalysis'!$B$16:$B$26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52-4189-8CB7-03C413FC5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971520"/>
        <c:axId val="172973056"/>
      </c:barChart>
      <c:catAx>
        <c:axId val="17297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2973056"/>
        <c:crosses val="autoZero"/>
        <c:auto val="1"/>
        <c:lblAlgn val="ctr"/>
        <c:lblOffset val="100"/>
        <c:noMultiLvlLbl val="0"/>
      </c:catAx>
      <c:valAx>
        <c:axId val="17297305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29715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Appeal Type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Data'!$E$3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'1stQtrAnalysis'!$A$4:$A$6</c:f>
              <c:strCache>
                <c:ptCount val="3"/>
                <c:pt idx="0">
                  <c:v>HMO</c:v>
                </c:pt>
                <c:pt idx="1">
                  <c:v>DHA</c:v>
                </c:pt>
                <c:pt idx="2">
                  <c:v>DHA - Rehearing</c:v>
                </c:pt>
              </c:strCache>
            </c:strRef>
          </c:cat>
          <c:val>
            <c:numRef>
              <c:f>'1stQtrAnalysis'!$B$4:$B$6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9-4337-8EAD-29365AC1CE4A}"/>
            </c:ext>
          </c:extLst>
        </c:ser>
        <c:ser>
          <c:idx val="1"/>
          <c:order val="1"/>
          <c:tx>
            <c:strRef>
              <c:f>'EOY Data'!$E$4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'1stQtrAnalysis'!$A$4:$A$6</c:f>
              <c:strCache>
                <c:ptCount val="3"/>
                <c:pt idx="0">
                  <c:v>HMO</c:v>
                </c:pt>
                <c:pt idx="1">
                  <c:v>DHA</c:v>
                </c:pt>
                <c:pt idx="2">
                  <c:v>DHA - Rehearing</c:v>
                </c:pt>
              </c:strCache>
            </c:strRef>
          </c:cat>
          <c:val>
            <c:numRef>
              <c:f>'2ndQtrAnalysis'!$B$4:$B$6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99-4337-8EAD-29365AC1CE4A}"/>
            </c:ext>
          </c:extLst>
        </c:ser>
        <c:ser>
          <c:idx val="2"/>
          <c:order val="2"/>
          <c:tx>
            <c:strRef>
              <c:f>'EOY Data'!$E$5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'1stQtrAnalysis'!$A$4:$A$6</c:f>
              <c:strCache>
                <c:ptCount val="3"/>
                <c:pt idx="0">
                  <c:v>HMO</c:v>
                </c:pt>
                <c:pt idx="1">
                  <c:v>DHA</c:v>
                </c:pt>
                <c:pt idx="2">
                  <c:v>DHA - Rehearing</c:v>
                </c:pt>
              </c:strCache>
            </c:strRef>
          </c:cat>
          <c:val>
            <c:numRef>
              <c:f>'3rdQtrAnalysis'!$B$4:$B$6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99-4337-8EAD-29365AC1CE4A}"/>
            </c:ext>
          </c:extLst>
        </c:ser>
        <c:ser>
          <c:idx val="3"/>
          <c:order val="3"/>
          <c:tx>
            <c:strRef>
              <c:f>'EOY Data'!$E$6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'1stQtrAnalysis'!$A$4:$A$6</c:f>
              <c:strCache>
                <c:ptCount val="3"/>
                <c:pt idx="0">
                  <c:v>HMO</c:v>
                </c:pt>
                <c:pt idx="1">
                  <c:v>DHA</c:v>
                </c:pt>
                <c:pt idx="2">
                  <c:v>DHA - Rehearing</c:v>
                </c:pt>
              </c:strCache>
            </c:strRef>
          </c:cat>
          <c:val>
            <c:numRef>
              <c:f>'4thQtrAnalysis'!$B$4:$B$6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99-4337-8EAD-29365AC1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340544"/>
        <c:axId val="171342080"/>
      </c:barChart>
      <c:catAx>
        <c:axId val="171340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342080"/>
        <c:crosses val="autoZero"/>
        <c:auto val="1"/>
        <c:lblAlgn val="ctr"/>
        <c:lblOffset val="100"/>
        <c:noMultiLvlLbl val="0"/>
      </c:catAx>
      <c:valAx>
        <c:axId val="17134208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3405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Continuing Benefits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Data'!$K$3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'1stQtrAnalysis'!$D$4:$D$6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</c:strCache>
            </c:strRef>
          </c:cat>
          <c:val>
            <c:numRef>
              <c:f>'1stQtrAnalysis'!$E$4:$E$6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2-449E-BEFB-05EAFF156B5B}"/>
            </c:ext>
          </c:extLst>
        </c:ser>
        <c:ser>
          <c:idx val="1"/>
          <c:order val="1"/>
          <c:tx>
            <c:strRef>
              <c:f>'EOY Data'!$K$4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'1stQtrAnalysis'!$D$4:$D$6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</c:strCache>
            </c:strRef>
          </c:cat>
          <c:val>
            <c:numRef>
              <c:f>'2ndQtrAnalysis'!$E$4:$E$6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12-449E-BEFB-05EAFF156B5B}"/>
            </c:ext>
          </c:extLst>
        </c:ser>
        <c:ser>
          <c:idx val="2"/>
          <c:order val="2"/>
          <c:tx>
            <c:strRef>
              <c:f>'EOY Data'!$K$5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'1stQtrAnalysis'!$D$4:$D$6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</c:strCache>
            </c:strRef>
          </c:cat>
          <c:val>
            <c:numRef>
              <c:f>'3rdQtrAnalysis'!$E$4:$E$6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12-449E-BEFB-05EAFF156B5B}"/>
            </c:ext>
          </c:extLst>
        </c:ser>
        <c:ser>
          <c:idx val="3"/>
          <c:order val="3"/>
          <c:tx>
            <c:strRef>
              <c:f>'EOY Data'!$K$6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'1stQtrAnalysis'!$D$4:$D$6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</c:strCache>
            </c:strRef>
          </c:cat>
          <c:val>
            <c:numRef>
              <c:f>'4thQtrAnalysis'!$E$4:$E$6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12-449E-BEFB-05EAFF156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081344"/>
        <c:axId val="173082880"/>
      </c:barChart>
      <c:catAx>
        <c:axId val="173081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3082880"/>
        <c:crosses val="autoZero"/>
        <c:auto val="1"/>
        <c:lblAlgn val="ctr"/>
        <c:lblOffset val="100"/>
        <c:noMultiLvlLbl val="0"/>
      </c:catAx>
      <c:valAx>
        <c:axId val="17308288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30813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Assisting Representation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Data'!$A$17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'1stQtrAnalysis'!$G$4:$G$9</c:f>
              <c:strCache>
                <c:ptCount val="6"/>
                <c:pt idx="0">
                  <c:v>Attorney</c:v>
                </c:pt>
                <c:pt idx="1">
                  <c:v>DBS</c:v>
                </c:pt>
                <c:pt idx="2">
                  <c:v>DRW</c:v>
                </c:pt>
                <c:pt idx="3">
                  <c:v>EBS</c:v>
                </c:pt>
                <c:pt idx="4">
                  <c:v>None</c:v>
                </c:pt>
                <c:pt idx="5">
                  <c:v>Other</c:v>
                </c:pt>
              </c:strCache>
            </c:strRef>
          </c:cat>
          <c:val>
            <c:numRef>
              <c:f>'1stQtrAnalysis'!$H$4:$H$9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3-4828-B48B-646F25DB7269}"/>
            </c:ext>
          </c:extLst>
        </c:ser>
        <c:ser>
          <c:idx val="1"/>
          <c:order val="1"/>
          <c:tx>
            <c:strRef>
              <c:f>'EOY Data'!$A$18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'1stQtrAnalysis'!$G$4:$G$9</c:f>
              <c:strCache>
                <c:ptCount val="6"/>
                <c:pt idx="0">
                  <c:v>Attorney</c:v>
                </c:pt>
                <c:pt idx="1">
                  <c:v>DBS</c:v>
                </c:pt>
                <c:pt idx="2">
                  <c:v>DRW</c:v>
                </c:pt>
                <c:pt idx="3">
                  <c:v>EBS</c:v>
                </c:pt>
                <c:pt idx="4">
                  <c:v>None</c:v>
                </c:pt>
                <c:pt idx="5">
                  <c:v>Other</c:v>
                </c:pt>
              </c:strCache>
            </c:strRef>
          </c:cat>
          <c:val>
            <c:numRef>
              <c:f>'2ndQtrAnalysis'!$H$4:$H$9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3-4828-B48B-646F25DB7269}"/>
            </c:ext>
          </c:extLst>
        </c:ser>
        <c:ser>
          <c:idx val="2"/>
          <c:order val="2"/>
          <c:tx>
            <c:strRef>
              <c:f>'EOY Data'!$A$19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'1stQtrAnalysis'!$G$4:$G$9</c:f>
              <c:strCache>
                <c:ptCount val="6"/>
                <c:pt idx="0">
                  <c:v>Attorney</c:v>
                </c:pt>
                <c:pt idx="1">
                  <c:v>DBS</c:v>
                </c:pt>
                <c:pt idx="2">
                  <c:v>DRW</c:v>
                </c:pt>
                <c:pt idx="3">
                  <c:v>EBS</c:v>
                </c:pt>
                <c:pt idx="4">
                  <c:v>None</c:v>
                </c:pt>
                <c:pt idx="5">
                  <c:v>Other</c:v>
                </c:pt>
              </c:strCache>
            </c:strRef>
          </c:cat>
          <c:val>
            <c:numRef>
              <c:f>'3rdQtrAnalysis'!$H$4:$H$9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3-4828-B48B-646F25DB7269}"/>
            </c:ext>
          </c:extLst>
        </c:ser>
        <c:ser>
          <c:idx val="3"/>
          <c:order val="3"/>
          <c:tx>
            <c:strRef>
              <c:f>'EOY Data'!$A$20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'1stQtrAnalysis'!$G$4:$G$9</c:f>
              <c:strCache>
                <c:ptCount val="6"/>
                <c:pt idx="0">
                  <c:v>Attorney</c:v>
                </c:pt>
                <c:pt idx="1">
                  <c:v>DBS</c:v>
                </c:pt>
                <c:pt idx="2">
                  <c:v>DRW</c:v>
                </c:pt>
                <c:pt idx="3">
                  <c:v>EBS</c:v>
                </c:pt>
                <c:pt idx="4">
                  <c:v>None</c:v>
                </c:pt>
                <c:pt idx="5">
                  <c:v>Other</c:v>
                </c:pt>
              </c:strCache>
            </c:strRef>
          </c:cat>
          <c:val>
            <c:numRef>
              <c:f>'4thQtrAnalysis'!$H$4:$H$9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3-4828-B48B-646F25DB7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126400"/>
        <c:axId val="173127936"/>
      </c:barChart>
      <c:catAx>
        <c:axId val="17312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3127936"/>
        <c:crosses val="autoZero"/>
        <c:auto val="1"/>
        <c:lblAlgn val="ctr"/>
        <c:lblOffset val="100"/>
        <c:noMultiLvlLbl val="0"/>
      </c:catAx>
      <c:valAx>
        <c:axId val="17312793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312640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Service Type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Data'!$A$24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'1stQtrAnalysis'!$G$16:$G$32</c:f>
              <c:strCache>
                <c:ptCount val="17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</c:v>
                </c:pt>
                <c:pt idx="14">
                  <c:v>Vision</c:v>
                </c:pt>
                <c:pt idx="15">
                  <c:v>Other service type (Note in Summary of Issue column)</c:v>
                </c:pt>
                <c:pt idx="16">
                  <c:v>N/A- Appeal does not involve a service</c:v>
                </c:pt>
              </c:strCache>
            </c:strRef>
          </c:cat>
          <c:val>
            <c:numRef>
              <c:f>'1stQtrAnalysis'!$H$16:$H$32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C-4ECE-A927-4B1657A08C1B}"/>
            </c:ext>
          </c:extLst>
        </c:ser>
        <c:ser>
          <c:idx val="1"/>
          <c:order val="1"/>
          <c:tx>
            <c:strRef>
              <c:f>'EOY Data'!$A$25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'1stQtrAnalysis'!$G$16:$G$32</c:f>
              <c:strCache>
                <c:ptCount val="17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</c:v>
                </c:pt>
                <c:pt idx="14">
                  <c:v>Vision</c:v>
                </c:pt>
                <c:pt idx="15">
                  <c:v>Other service type (Note in Summary of Issue column)</c:v>
                </c:pt>
                <c:pt idx="16">
                  <c:v>N/A- Appeal does not involve a service</c:v>
                </c:pt>
              </c:strCache>
            </c:strRef>
          </c:cat>
          <c:val>
            <c:numRef>
              <c:f>'2ndQtrAnalysis'!$H$14:$H$30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6C-4ECE-A927-4B1657A08C1B}"/>
            </c:ext>
          </c:extLst>
        </c:ser>
        <c:ser>
          <c:idx val="2"/>
          <c:order val="2"/>
          <c:tx>
            <c:strRef>
              <c:f>'EOY Data'!$A$26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'1stQtrAnalysis'!$G$16:$G$32</c:f>
              <c:strCache>
                <c:ptCount val="17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</c:v>
                </c:pt>
                <c:pt idx="14">
                  <c:v>Vision</c:v>
                </c:pt>
                <c:pt idx="15">
                  <c:v>Other service type (Note in Summary of Issue column)</c:v>
                </c:pt>
                <c:pt idx="16">
                  <c:v>N/A- Appeal does not involve a service</c:v>
                </c:pt>
              </c:strCache>
            </c:strRef>
          </c:cat>
          <c:val>
            <c:numRef>
              <c:f>'3rdQtrAnalysis'!$H$15:$H$31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6C-4ECE-A927-4B1657A08C1B}"/>
            </c:ext>
          </c:extLst>
        </c:ser>
        <c:ser>
          <c:idx val="3"/>
          <c:order val="3"/>
          <c:tx>
            <c:strRef>
              <c:f>'EOY Data'!$A$27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'1stQtrAnalysis'!$G$16:$G$32</c:f>
              <c:strCache>
                <c:ptCount val="17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</c:v>
                </c:pt>
                <c:pt idx="14">
                  <c:v>Vision</c:v>
                </c:pt>
                <c:pt idx="15">
                  <c:v>Other service type (Note in Summary of Issue column)</c:v>
                </c:pt>
                <c:pt idx="16">
                  <c:v>N/A- Appeal does not involve a service</c:v>
                </c:pt>
              </c:strCache>
            </c:strRef>
          </c:cat>
          <c:val>
            <c:numRef>
              <c:f>'4thQtrAnalysis'!$H$16:$H$32</c:f>
              <c:numCache>
                <c:formatCode>General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6C-4ECE-A927-4B1657A08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168896"/>
        <c:axId val="173174784"/>
      </c:barChart>
      <c:catAx>
        <c:axId val="173168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3174784"/>
        <c:crosses val="autoZero"/>
        <c:auto val="1"/>
        <c:lblAlgn val="ctr"/>
        <c:lblOffset val="100"/>
        <c:noMultiLvlLbl val="0"/>
      </c:catAx>
      <c:valAx>
        <c:axId val="17317478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31688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'1stQtrAnalysis'!$B$14:$B$15</c:f>
              <c:strCache>
                <c:ptCount val="2"/>
                <c:pt idx="0">
                  <c:v>Issue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'1stQtrAnalysis'!$A$16:$A$27</c:f>
              <c:strCache>
                <c:ptCount val="12"/>
                <c:pt idx="0">
                  <c:v>Denial of Enrollee's right to request out of network care</c:v>
                </c:pt>
                <c:pt idx="1">
                  <c:v>Denial of payment, in whole or part, for a service already rendered</c:v>
                </c:pt>
                <c:pt idx="2">
                  <c:v>Failure to resolve appeal/grievance timely</c:v>
                </c:pt>
                <c:pt idx="3">
                  <c:v>Failure to timely provide authorized service</c:v>
                </c:pt>
                <c:pt idx="4">
                  <c:v>Financial liability</c:v>
                </c:pt>
                <c:pt idx="5">
                  <c:v>Service denial or limited authorization for a service not yet rendered</c:v>
                </c:pt>
                <c:pt idx="6">
                  <c:v>Service reduction</c:v>
                </c:pt>
                <c:pt idx="7">
                  <c:v>Service suspension </c:v>
                </c:pt>
                <c:pt idx="8">
                  <c:v>Service termination</c:v>
                </c:pt>
                <c:pt idx="9">
                  <c:v>State/Federal law change</c:v>
                </c:pt>
                <c:pt idx="10">
                  <c:v>Not appealable per DHS contract</c:v>
                </c:pt>
                <c:pt idx="11">
                  <c:v>Final Total</c:v>
                </c:pt>
              </c:strCache>
            </c:strRef>
          </c:cat>
          <c:val>
            <c:numRef>
              <c:f>'1stQtrAnalysis'!$B$16:$B$27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A-41B2-8724-72AFCD12C875}"/>
            </c:ext>
          </c:extLst>
        </c:ser>
        <c:ser>
          <c:idx val="1"/>
          <c:order val="1"/>
          <c:tx>
            <c:strRef>
              <c:f>'1stQtrAnalysis'!$C$14:$C$15</c:f>
              <c:strCache>
                <c:ptCount val="2"/>
                <c:pt idx="0">
                  <c:v>Issue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'1stQtrAnalysis'!$A$16:$A$27</c:f>
              <c:strCache>
                <c:ptCount val="12"/>
                <c:pt idx="0">
                  <c:v>Denial of Enrollee's right to request out of network care</c:v>
                </c:pt>
                <c:pt idx="1">
                  <c:v>Denial of payment, in whole or part, for a service already rendered</c:v>
                </c:pt>
                <c:pt idx="2">
                  <c:v>Failure to resolve appeal/grievance timely</c:v>
                </c:pt>
                <c:pt idx="3">
                  <c:v>Failure to timely provide authorized service</c:v>
                </c:pt>
                <c:pt idx="4">
                  <c:v>Financial liability</c:v>
                </c:pt>
                <c:pt idx="5">
                  <c:v>Service denial or limited authorization for a service not yet rendered</c:v>
                </c:pt>
                <c:pt idx="6">
                  <c:v>Service reduction</c:v>
                </c:pt>
                <c:pt idx="7">
                  <c:v>Service suspension </c:v>
                </c:pt>
                <c:pt idx="8">
                  <c:v>Service termination</c:v>
                </c:pt>
                <c:pt idx="9">
                  <c:v>State/Federal law change</c:v>
                </c:pt>
                <c:pt idx="10">
                  <c:v>Not appealable per DHS contract</c:v>
                </c:pt>
                <c:pt idx="11">
                  <c:v>Final Total</c:v>
                </c:pt>
              </c:strCache>
            </c:strRef>
          </c:cat>
          <c:val>
            <c:numRef>
              <c:f>'1stQtrAnalysis'!$C$16:$C$27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2A-41B2-8724-72AFCD12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845888"/>
        <c:axId val="167847424"/>
      </c:barChart>
      <c:catAx>
        <c:axId val="16784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847424"/>
        <c:crosses val="autoZero"/>
        <c:auto val="1"/>
        <c:lblAlgn val="ctr"/>
        <c:lblOffset val="100"/>
        <c:noMultiLvlLbl val="0"/>
      </c:catAx>
      <c:valAx>
        <c:axId val="16784742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784588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Resolution Type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Data'!$A$31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'1stQtrAnalysis'!$J$16:$J$26</c:f>
              <c:strCache>
                <c:ptCount val="11"/>
                <c:pt idx="0">
                  <c:v>DHA - upheld HMO Decision/Dismissed</c:v>
                </c:pt>
                <c:pt idx="1">
                  <c:v>DHA - overturned HMO Decision/Remanded</c:v>
                </c:pt>
                <c:pt idx="2">
                  <c:v>DHA - partially upheld HMO Decision/Remanded</c:v>
                </c:pt>
                <c:pt idx="3">
                  <c:v>HMO Committee - upheld ABD</c:v>
                </c:pt>
                <c:pt idx="4">
                  <c:v>HMO Committee - overturned ABD</c:v>
                </c:pt>
                <c:pt idx="5">
                  <c:v>HMO Committee - partially upheld ABD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</c:strCache>
            </c:strRef>
          </c:cat>
          <c:val>
            <c:numRef>
              <c:f>'1stQtrAnalysis'!$K$16:$K$26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6-45FB-9CD1-799101378D6E}"/>
            </c:ext>
          </c:extLst>
        </c:ser>
        <c:ser>
          <c:idx val="1"/>
          <c:order val="1"/>
          <c:tx>
            <c:strRef>
              <c:f>'EOY Data'!$A$32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'1stQtrAnalysis'!$J$16:$J$26</c:f>
              <c:strCache>
                <c:ptCount val="11"/>
                <c:pt idx="0">
                  <c:v>DHA - upheld HMO Decision/Dismissed</c:v>
                </c:pt>
                <c:pt idx="1">
                  <c:v>DHA - overturned HMO Decision/Remanded</c:v>
                </c:pt>
                <c:pt idx="2">
                  <c:v>DHA - partially upheld HMO Decision/Remanded</c:v>
                </c:pt>
                <c:pt idx="3">
                  <c:v>HMO Committee - upheld ABD</c:v>
                </c:pt>
                <c:pt idx="4">
                  <c:v>HMO Committee - overturned ABD</c:v>
                </c:pt>
                <c:pt idx="5">
                  <c:v>HMO Committee - partially upheld ABD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</c:strCache>
            </c:strRef>
          </c:cat>
          <c:val>
            <c:numRef>
              <c:f>'2ndQtrAnalysis'!$K$14:$K$24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6-45FB-9CD1-799101378D6E}"/>
            </c:ext>
          </c:extLst>
        </c:ser>
        <c:ser>
          <c:idx val="2"/>
          <c:order val="2"/>
          <c:tx>
            <c:strRef>
              <c:f>'EOY Data'!$A$33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'1stQtrAnalysis'!$J$16:$J$26</c:f>
              <c:strCache>
                <c:ptCount val="11"/>
                <c:pt idx="0">
                  <c:v>DHA - upheld HMO Decision/Dismissed</c:v>
                </c:pt>
                <c:pt idx="1">
                  <c:v>DHA - overturned HMO Decision/Remanded</c:v>
                </c:pt>
                <c:pt idx="2">
                  <c:v>DHA - partially upheld HMO Decision/Remanded</c:v>
                </c:pt>
                <c:pt idx="3">
                  <c:v>HMO Committee - upheld ABD</c:v>
                </c:pt>
                <c:pt idx="4">
                  <c:v>HMO Committee - overturned ABD</c:v>
                </c:pt>
                <c:pt idx="5">
                  <c:v>HMO Committee - partially upheld ABD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</c:strCache>
            </c:strRef>
          </c:cat>
          <c:val>
            <c:numRef>
              <c:f>'3rdQtrAnalysis'!$K$15:$K$25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6-45FB-9CD1-799101378D6E}"/>
            </c:ext>
          </c:extLst>
        </c:ser>
        <c:ser>
          <c:idx val="3"/>
          <c:order val="3"/>
          <c:tx>
            <c:strRef>
              <c:f>'EOY Data'!$A$34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'1stQtrAnalysis'!$J$16:$J$26</c:f>
              <c:strCache>
                <c:ptCount val="11"/>
                <c:pt idx="0">
                  <c:v>DHA - upheld HMO Decision/Dismissed</c:v>
                </c:pt>
                <c:pt idx="1">
                  <c:v>DHA - overturned HMO Decision/Remanded</c:v>
                </c:pt>
                <c:pt idx="2">
                  <c:v>DHA - partially upheld HMO Decision/Remanded</c:v>
                </c:pt>
                <c:pt idx="3">
                  <c:v>HMO Committee - upheld ABD</c:v>
                </c:pt>
                <c:pt idx="4">
                  <c:v>HMO Committee - overturned ABD</c:v>
                </c:pt>
                <c:pt idx="5">
                  <c:v>HMO Committee - partially upheld ABD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</c:strCache>
            </c:strRef>
          </c:cat>
          <c:val>
            <c:numRef>
              <c:f>'4thQtrAnalysis'!$K$16:$K$26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B6-45FB-9CD1-799101378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208704"/>
        <c:axId val="173210240"/>
      </c:barChart>
      <c:catAx>
        <c:axId val="17320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3210240"/>
        <c:crosses val="autoZero"/>
        <c:auto val="1"/>
        <c:lblAlgn val="ctr"/>
        <c:lblOffset val="100"/>
        <c:noMultiLvlLbl val="0"/>
      </c:catAx>
      <c:valAx>
        <c:axId val="17321024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32087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Service Category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Data'!$A$38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'EOY Data'!$B$37:$G$37</c:f>
              <c:strCache>
                <c:ptCount val="6"/>
                <c:pt idx="0">
                  <c:v>General inpatient services </c:v>
                </c:pt>
                <c:pt idx="1">
                  <c:v>General outpatient services </c:v>
                </c:pt>
                <c:pt idx="2">
                  <c:v>Inpatient behavioral health services </c:v>
                </c:pt>
                <c:pt idx="3">
                  <c:v>Outpatient behavioral health services </c:v>
                </c:pt>
                <c:pt idx="4">
                  <c:v>NA- Appeal does not involve a service</c:v>
                </c:pt>
                <c:pt idx="5">
                  <c:v>NA- Service does not fit any of these categories</c:v>
                </c:pt>
              </c:strCache>
            </c:strRef>
          </c:cat>
          <c:val>
            <c:numRef>
              <c:f>'1stQtrAnalysis'!$E$16:$E$21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189-8CB7-03C413FC523B}"/>
            </c:ext>
          </c:extLst>
        </c:ser>
        <c:ser>
          <c:idx val="1"/>
          <c:order val="1"/>
          <c:tx>
            <c:strRef>
              <c:f>'EOY Data'!$A$39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'EOY Data'!$B$37:$G$37</c:f>
              <c:strCache>
                <c:ptCount val="6"/>
                <c:pt idx="0">
                  <c:v>General inpatient services </c:v>
                </c:pt>
                <c:pt idx="1">
                  <c:v>General outpatient services </c:v>
                </c:pt>
                <c:pt idx="2">
                  <c:v>Inpatient behavioral health services </c:v>
                </c:pt>
                <c:pt idx="3">
                  <c:v>Outpatient behavioral health services </c:v>
                </c:pt>
                <c:pt idx="4">
                  <c:v>NA- Appeal does not involve a service</c:v>
                </c:pt>
                <c:pt idx="5">
                  <c:v>NA- Service does not fit any of these categories</c:v>
                </c:pt>
              </c:strCache>
            </c:strRef>
          </c:cat>
          <c:val>
            <c:numRef>
              <c:f>'2ndQtrAnalysis'!$E$14:$E$19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52-4189-8CB7-03C413FC523B}"/>
            </c:ext>
          </c:extLst>
        </c:ser>
        <c:ser>
          <c:idx val="2"/>
          <c:order val="2"/>
          <c:tx>
            <c:strRef>
              <c:f>'EOY Data'!$A$40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'EOY Data'!$B$37:$G$37</c:f>
              <c:strCache>
                <c:ptCount val="6"/>
                <c:pt idx="0">
                  <c:v>General inpatient services </c:v>
                </c:pt>
                <c:pt idx="1">
                  <c:v>General outpatient services </c:v>
                </c:pt>
                <c:pt idx="2">
                  <c:v>Inpatient behavioral health services </c:v>
                </c:pt>
                <c:pt idx="3">
                  <c:v>Outpatient behavioral health services </c:v>
                </c:pt>
                <c:pt idx="4">
                  <c:v>NA- Appeal does not involve a service</c:v>
                </c:pt>
                <c:pt idx="5">
                  <c:v>NA- Service does not fit any of these categories</c:v>
                </c:pt>
              </c:strCache>
            </c:strRef>
          </c:cat>
          <c:val>
            <c:numRef>
              <c:f>'3rdQtrAnalysis'!$E$15:$E$20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52-4189-8CB7-03C413FC523B}"/>
            </c:ext>
          </c:extLst>
        </c:ser>
        <c:ser>
          <c:idx val="3"/>
          <c:order val="3"/>
          <c:tx>
            <c:strRef>
              <c:f>'EOY Data'!$A$41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'EOY Data'!$B$37:$G$37</c:f>
              <c:strCache>
                <c:ptCount val="6"/>
                <c:pt idx="0">
                  <c:v>General inpatient services </c:v>
                </c:pt>
                <c:pt idx="1">
                  <c:v>General outpatient services </c:v>
                </c:pt>
                <c:pt idx="2">
                  <c:v>Inpatient behavioral health services </c:v>
                </c:pt>
                <c:pt idx="3">
                  <c:v>Outpatient behavioral health services </c:v>
                </c:pt>
                <c:pt idx="4">
                  <c:v>NA- Appeal does not involve a service</c:v>
                </c:pt>
                <c:pt idx="5">
                  <c:v>NA- Service does not fit any of these categories</c:v>
                </c:pt>
              </c:strCache>
            </c:strRef>
          </c:cat>
          <c:val>
            <c:numRef>
              <c:f>'4thQtrAnalysis'!$E$16:$E$21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52-4189-8CB7-03C413FC5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971520"/>
        <c:axId val="172973056"/>
      </c:barChart>
      <c:catAx>
        <c:axId val="17297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2973056"/>
        <c:crosses val="autoZero"/>
        <c:auto val="1"/>
        <c:lblAlgn val="ctr"/>
        <c:lblOffset val="100"/>
        <c:noMultiLvlLbl val="0"/>
      </c:catAx>
      <c:valAx>
        <c:axId val="17297305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29715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2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'1stQtrAnalysis'!$E$14:$E$15</c:f>
              <c:strCache>
                <c:ptCount val="2"/>
                <c:pt idx="0">
                  <c:v>Service Category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'1stQtrAnalysis'!$D$16:$D$22</c:f>
              <c:strCache>
                <c:ptCount val="7"/>
                <c:pt idx="0">
                  <c:v>General inpatient services </c:v>
                </c:pt>
                <c:pt idx="1">
                  <c:v>General outpatient services </c:v>
                </c:pt>
                <c:pt idx="2">
                  <c:v>Inpatient behavioral health services </c:v>
                </c:pt>
                <c:pt idx="3">
                  <c:v>Outpatient behavioral health services </c:v>
                </c:pt>
                <c:pt idx="4">
                  <c:v>NA- Appeal does not involve a service</c:v>
                </c:pt>
                <c:pt idx="5">
                  <c:v>NA- Service does not fit any of these categories</c:v>
                </c:pt>
                <c:pt idx="6">
                  <c:v>Final Total</c:v>
                </c:pt>
              </c:strCache>
            </c:strRef>
          </c:cat>
          <c:val>
            <c:numRef>
              <c:f>'1stQtrAnalysis'!$E$16:$E$22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0-4030-A10A-0F65424012F9}"/>
            </c:ext>
          </c:extLst>
        </c:ser>
        <c:ser>
          <c:idx val="1"/>
          <c:order val="1"/>
          <c:tx>
            <c:strRef>
              <c:f>'1stQtrAnalysis'!$F$14:$F$15</c:f>
              <c:strCache>
                <c:ptCount val="2"/>
                <c:pt idx="0">
                  <c:v>Service Category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'1stQtrAnalysis'!$D$16:$D$22</c:f>
              <c:strCache>
                <c:ptCount val="7"/>
                <c:pt idx="0">
                  <c:v>General inpatient services </c:v>
                </c:pt>
                <c:pt idx="1">
                  <c:v>General outpatient services </c:v>
                </c:pt>
                <c:pt idx="2">
                  <c:v>Inpatient behavioral health services </c:v>
                </c:pt>
                <c:pt idx="3">
                  <c:v>Outpatient behavioral health services </c:v>
                </c:pt>
                <c:pt idx="4">
                  <c:v>NA- Appeal does not involve a service</c:v>
                </c:pt>
                <c:pt idx="5">
                  <c:v>NA- Service does not fit any of these categories</c:v>
                </c:pt>
                <c:pt idx="6">
                  <c:v>Final Total</c:v>
                </c:pt>
              </c:strCache>
            </c:strRef>
          </c:cat>
          <c:val>
            <c:numRef>
              <c:f>'1stQtrAnalysis'!$F$16:$F$22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0-4030-A10A-0F654240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782784"/>
        <c:axId val="157784320"/>
      </c:barChart>
      <c:catAx>
        <c:axId val="15778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784320"/>
        <c:crosses val="autoZero"/>
        <c:auto val="1"/>
        <c:lblAlgn val="ctr"/>
        <c:lblOffset val="100"/>
        <c:noMultiLvlLbl val="0"/>
      </c:catAx>
      <c:valAx>
        <c:axId val="15778432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577827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'1stQtrAnalysis'!$H$14:$H$15</c:f>
              <c:strCache>
                <c:ptCount val="2"/>
                <c:pt idx="0">
                  <c:v>Service Type, if applicable*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'1stQtrAnalysis'!$G$16:$G$32</c:f>
              <c:strCache>
                <c:ptCount val="17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</c:v>
                </c:pt>
                <c:pt idx="14">
                  <c:v>Vision</c:v>
                </c:pt>
                <c:pt idx="15">
                  <c:v>Other service type (Note in Summary of Issue column)</c:v>
                </c:pt>
                <c:pt idx="16">
                  <c:v>N/A- Appeal does not involve a service</c:v>
                </c:pt>
              </c:strCache>
            </c:strRef>
          </c:cat>
          <c:val>
            <c:numRef>
              <c:f>'1stQtrAnalysis'!$H$16:$H$33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2-463D-9570-829F3A73B349}"/>
            </c:ext>
          </c:extLst>
        </c:ser>
        <c:ser>
          <c:idx val="1"/>
          <c:order val="1"/>
          <c:tx>
            <c:strRef>
              <c:f>'1stQtrAnalysis'!$I$14:$I$15</c:f>
              <c:strCache>
                <c:ptCount val="2"/>
                <c:pt idx="0">
                  <c:v>Service Type, if applicable*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'1stQtrAnalysis'!$G$16:$G$32</c:f>
              <c:strCache>
                <c:ptCount val="17"/>
                <c:pt idx="0">
                  <c:v>Dental services</c:v>
                </c:pt>
                <c:pt idx="1">
                  <c:v>Durable Medical Equipment/ Disposable Medical Supplies (DME/DMS)</c:v>
                </c:pt>
                <c:pt idx="2">
                  <c:v>Gender affirming services</c:v>
                </c:pt>
                <c:pt idx="3">
                  <c:v>Home Health/Personal Care</c:v>
                </c:pt>
                <c:pt idx="4">
                  <c:v>Inpatient/Outpatient Hospital</c:v>
                </c:pt>
                <c:pt idx="5">
                  <c:v>Interpreter services</c:v>
                </c:pt>
                <c:pt idx="6">
                  <c:v>Mental Health/Behavioral Health/Substance Use</c:v>
                </c:pt>
                <c:pt idx="7">
                  <c:v>OB/GYN</c:v>
                </c:pt>
                <c:pt idx="8">
                  <c:v>Orthodontics</c:v>
                </c:pt>
                <c:pt idx="9">
                  <c:v>Physician</c:v>
                </c:pt>
                <c:pt idx="10">
                  <c:v>Prescription/Over-the-Counter Drugs</c:v>
                </c:pt>
                <c:pt idx="11">
                  <c:v>Physical/Occupational Therapy/Speech Language Pathology (PT/OT/SLP)</c:v>
                </c:pt>
                <c:pt idx="12">
                  <c:v>Skilled nursing facility (SNF)</c:v>
                </c:pt>
                <c:pt idx="13">
                  <c:v>Transportation</c:v>
                </c:pt>
                <c:pt idx="14">
                  <c:v>Vision</c:v>
                </c:pt>
                <c:pt idx="15">
                  <c:v>Other service type (Note in Summary of Issue column)</c:v>
                </c:pt>
                <c:pt idx="16">
                  <c:v>N/A- Appeal does not involve a service</c:v>
                </c:pt>
              </c:strCache>
            </c:strRef>
          </c:cat>
          <c:val>
            <c:numRef>
              <c:f>'1stQtrAnalysis'!$I$16:$I$33</c:f>
              <c:numCache>
                <c:formatCode>0.00%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B2-463D-9570-829F3A73B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899520"/>
        <c:axId val="167901056"/>
      </c:barChart>
      <c:catAx>
        <c:axId val="167899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901056"/>
        <c:crosses val="autoZero"/>
        <c:auto val="1"/>
        <c:lblAlgn val="ctr"/>
        <c:lblOffset val="100"/>
        <c:noMultiLvlLbl val="0"/>
      </c:catAx>
      <c:valAx>
        <c:axId val="16790105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78995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'1stQtrAnalysis'!$K$14:$K$15</c:f>
              <c:strCache>
                <c:ptCount val="2"/>
                <c:pt idx="0">
                  <c:v>Resolution Type*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'1stQtrAnalysis'!$J$16:$J$27</c:f>
              <c:strCache>
                <c:ptCount val="12"/>
                <c:pt idx="0">
                  <c:v>DHA - upheld HMO Decision/Dismissed</c:v>
                </c:pt>
                <c:pt idx="1">
                  <c:v>DHA - overturned HMO Decision/Remanded</c:v>
                </c:pt>
                <c:pt idx="2">
                  <c:v>DHA - partially upheld HMO Decision/Remanded</c:v>
                </c:pt>
                <c:pt idx="3">
                  <c:v>HMO Committee - upheld ABD</c:v>
                </c:pt>
                <c:pt idx="4">
                  <c:v>HMO Committee - overturned ABD</c:v>
                </c:pt>
                <c:pt idx="5">
                  <c:v>HMO Committee - partially upheld ABD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'1stQtrAnalysis'!$K$16:$K$27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3-4963-9B7C-DBF05E614136}"/>
            </c:ext>
          </c:extLst>
        </c:ser>
        <c:ser>
          <c:idx val="1"/>
          <c:order val="1"/>
          <c:tx>
            <c:strRef>
              <c:f>'1stQtrAnalysis'!$L$14:$L$15</c:f>
              <c:strCache>
                <c:ptCount val="2"/>
                <c:pt idx="0">
                  <c:v>Resolution Type*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'1stQtrAnalysis'!$J$16:$J$27</c:f>
              <c:strCache>
                <c:ptCount val="12"/>
                <c:pt idx="0">
                  <c:v>DHA - upheld HMO Decision/Dismissed</c:v>
                </c:pt>
                <c:pt idx="1">
                  <c:v>DHA - overturned HMO Decision/Remanded</c:v>
                </c:pt>
                <c:pt idx="2">
                  <c:v>DHA - partially upheld HMO Decision/Remanded</c:v>
                </c:pt>
                <c:pt idx="3">
                  <c:v>HMO Committee - upheld ABD</c:v>
                </c:pt>
                <c:pt idx="4">
                  <c:v>HMO Committee - overturned ABD</c:v>
                </c:pt>
                <c:pt idx="5">
                  <c:v>HMO Committee - partially upheld ABD</c:v>
                </c:pt>
                <c:pt idx="6">
                  <c:v>Member withdrew</c:v>
                </c:pt>
                <c:pt idx="7">
                  <c:v>Mediation - resolved</c:v>
                </c:pt>
                <c:pt idx="8">
                  <c:v>Member did not pursue</c:v>
                </c:pt>
                <c:pt idx="9">
                  <c:v>Disenrolled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'1stQtrAnalysis'!$L$16:$L$27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93-4963-9B7C-DBF05E614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980032"/>
        <c:axId val="168493824"/>
      </c:barChart>
      <c:catAx>
        <c:axId val="167980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493824"/>
        <c:crosses val="autoZero"/>
        <c:auto val="1"/>
        <c:lblAlgn val="ctr"/>
        <c:lblOffset val="100"/>
        <c:noMultiLvlLbl val="0"/>
      </c:catAx>
      <c:valAx>
        <c:axId val="16849382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798003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'2ndQtrAnalysis'!$B$2:$B$3</c:f>
              <c:strCache>
                <c:ptCount val="2"/>
                <c:pt idx="0">
                  <c:v>Appeal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'2ndQtrAnalysis'!$A$4:$A$7</c:f>
              <c:strCache>
                <c:ptCount val="4"/>
                <c:pt idx="0">
                  <c:v>HMO</c:v>
                </c:pt>
                <c:pt idx="1">
                  <c:v>DHA</c:v>
                </c:pt>
                <c:pt idx="2">
                  <c:v>DHA - Rehearing</c:v>
                </c:pt>
                <c:pt idx="3">
                  <c:v>Final Total</c:v>
                </c:pt>
              </c:strCache>
            </c:strRef>
          </c:cat>
          <c:val>
            <c:numRef>
              <c:f>'2ndQtrAnalysis'!$B$4:$B$7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5-4E30-B5BE-4C91916E2CED}"/>
            </c:ext>
          </c:extLst>
        </c:ser>
        <c:ser>
          <c:idx val="1"/>
          <c:order val="1"/>
          <c:tx>
            <c:strRef>
              <c:f>'2ndQtrAnalysis'!$C$2:$C$3</c:f>
              <c:strCache>
                <c:ptCount val="2"/>
                <c:pt idx="0">
                  <c:v>Appeal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'2ndQtrAnalysis'!$A$4:$A$7</c:f>
              <c:strCache>
                <c:ptCount val="4"/>
                <c:pt idx="0">
                  <c:v>HMO</c:v>
                </c:pt>
                <c:pt idx="1">
                  <c:v>DHA</c:v>
                </c:pt>
                <c:pt idx="2">
                  <c:v>DHA - Rehearing</c:v>
                </c:pt>
                <c:pt idx="3">
                  <c:v>Final Total</c:v>
                </c:pt>
              </c:strCache>
            </c:strRef>
          </c:cat>
          <c:val>
            <c:numRef>
              <c:f>'2ndQtrAnalysis'!$C$4:$C$7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65-4E30-B5BE-4C91916E2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585856"/>
        <c:axId val="168587648"/>
      </c:barChart>
      <c:catAx>
        <c:axId val="168585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587648"/>
        <c:crosses val="autoZero"/>
        <c:auto val="1"/>
        <c:lblAlgn val="ctr"/>
        <c:lblOffset val="100"/>
        <c:noMultiLvlLbl val="0"/>
      </c:catAx>
      <c:valAx>
        <c:axId val="168587648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858585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'2ndQtrAnalysis'!$E$2:$E$3</c:f>
              <c:strCache>
                <c:ptCount val="2"/>
                <c:pt idx="0">
                  <c:v>Continuing Benefits?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'2ndQtrAnalysis'!$D$4:$D$7</c:f>
              <c:strCache>
                <c:ptCount val="4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  <c:pt idx="3">
                  <c:v>Final Total</c:v>
                </c:pt>
              </c:strCache>
            </c:strRef>
          </c:cat>
          <c:val>
            <c:numRef>
              <c:f>'2ndQtrAnalysis'!$E$4:$E$7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D-417C-AF16-CC92EDE90DEF}"/>
            </c:ext>
          </c:extLst>
        </c:ser>
        <c:ser>
          <c:idx val="1"/>
          <c:order val="1"/>
          <c:tx>
            <c:strRef>
              <c:f>'2ndQtrAnalysis'!$F$2:$F$3</c:f>
              <c:strCache>
                <c:ptCount val="2"/>
                <c:pt idx="0">
                  <c:v>Continuing Benefits?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'2ndQtrAnalysis'!$D$4:$D$7</c:f>
              <c:strCache>
                <c:ptCount val="4"/>
                <c:pt idx="0">
                  <c:v>Yes</c:v>
                </c:pt>
                <c:pt idx="1">
                  <c:v>No</c:v>
                </c:pt>
                <c:pt idx="2">
                  <c:v>N/A</c:v>
                </c:pt>
                <c:pt idx="3">
                  <c:v>Final Total</c:v>
                </c:pt>
              </c:strCache>
            </c:strRef>
          </c:cat>
          <c:val>
            <c:numRef>
              <c:f>'2ndQtrAnalysis'!$F$4:$F$7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D-417C-AF16-CC92EDE90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998016"/>
        <c:axId val="171003904"/>
      </c:barChart>
      <c:catAx>
        <c:axId val="170998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003904"/>
        <c:crosses val="autoZero"/>
        <c:auto val="1"/>
        <c:lblAlgn val="ctr"/>
        <c:lblOffset val="100"/>
        <c:noMultiLvlLbl val="0"/>
      </c:catAx>
      <c:valAx>
        <c:axId val="17100390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099801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'2ndQtrAnalysis'!$B$12:$B$13</c:f>
              <c:strCache>
                <c:ptCount val="2"/>
                <c:pt idx="0">
                  <c:v>Issue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'2ndQtrAnalysis'!$A$14:$A$25</c:f>
              <c:strCache>
                <c:ptCount val="12"/>
                <c:pt idx="0">
                  <c:v>Denial of Enrollee's right to request out of network care</c:v>
                </c:pt>
                <c:pt idx="1">
                  <c:v>Denial of payment, in whole or part, for a service already rendered</c:v>
                </c:pt>
                <c:pt idx="2">
                  <c:v>Failure to resolve appeal/grievance timely</c:v>
                </c:pt>
                <c:pt idx="3">
                  <c:v>Failure to timely provide authorized service</c:v>
                </c:pt>
                <c:pt idx="4">
                  <c:v>Financial liability</c:v>
                </c:pt>
                <c:pt idx="5">
                  <c:v>Service denial or limited authorization for a service not yet rendered</c:v>
                </c:pt>
                <c:pt idx="6">
                  <c:v>Service reduction</c:v>
                </c:pt>
                <c:pt idx="7">
                  <c:v>Service suspension </c:v>
                </c:pt>
                <c:pt idx="8">
                  <c:v>Service termination</c:v>
                </c:pt>
                <c:pt idx="9">
                  <c:v>State/Federal law change</c:v>
                </c:pt>
                <c:pt idx="10">
                  <c:v>Not appealable per DHS contract</c:v>
                </c:pt>
                <c:pt idx="11">
                  <c:v>Final Total</c:v>
                </c:pt>
              </c:strCache>
            </c:strRef>
          </c:cat>
          <c:val>
            <c:numRef>
              <c:f>'2ndQtrAnalysis'!$B$14:$B$25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1-4C8E-851B-2BA8C178A3EB}"/>
            </c:ext>
          </c:extLst>
        </c:ser>
        <c:ser>
          <c:idx val="1"/>
          <c:order val="1"/>
          <c:tx>
            <c:strRef>
              <c:f>'2ndQtrAnalysis'!$C$12:$C$13</c:f>
              <c:strCache>
                <c:ptCount val="2"/>
                <c:pt idx="0">
                  <c:v>Issue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'2ndQtrAnalysis'!$A$14:$A$25</c:f>
              <c:strCache>
                <c:ptCount val="12"/>
                <c:pt idx="0">
                  <c:v>Denial of Enrollee's right to request out of network care</c:v>
                </c:pt>
                <c:pt idx="1">
                  <c:v>Denial of payment, in whole or part, for a service already rendered</c:v>
                </c:pt>
                <c:pt idx="2">
                  <c:v>Failure to resolve appeal/grievance timely</c:v>
                </c:pt>
                <c:pt idx="3">
                  <c:v>Failure to timely provide authorized service</c:v>
                </c:pt>
                <c:pt idx="4">
                  <c:v>Financial liability</c:v>
                </c:pt>
                <c:pt idx="5">
                  <c:v>Service denial or limited authorization for a service not yet rendered</c:v>
                </c:pt>
                <c:pt idx="6">
                  <c:v>Service reduction</c:v>
                </c:pt>
                <c:pt idx="7">
                  <c:v>Service suspension </c:v>
                </c:pt>
                <c:pt idx="8">
                  <c:v>Service termination</c:v>
                </c:pt>
                <c:pt idx="9">
                  <c:v>State/Federal law change</c:v>
                </c:pt>
                <c:pt idx="10">
                  <c:v>Not appealable per DHS contract</c:v>
                </c:pt>
                <c:pt idx="11">
                  <c:v>Final Total</c:v>
                </c:pt>
              </c:strCache>
            </c:strRef>
          </c:cat>
          <c:val>
            <c:numRef>
              <c:f>'2ndQtrAnalysis'!$C$14:$C$25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1-4C8E-851B-2BA8C178A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408960"/>
        <c:axId val="168410496"/>
      </c:barChart>
      <c:catAx>
        <c:axId val="168408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410496"/>
        <c:crosses val="autoZero"/>
        <c:auto val="1"/>
        <c:lblAlgn val="ctr"/>
        <c:lblOffset val="100"/>
        <c:noMultiLvlLbl val="0"/>
      </c:catAx>
      <c:valAx>
        <c:axId val="16841049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84089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7" Type="http://schemas.openxmlformats.org/officeDocument/2006/relationships/chart" Target="../charts/chart31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339090</xdr:colOff>
      <xdr:row>0</xdr:row>
      <xdr:rowOff>125730</xdr:rowOff>
    </xdr:from>
    <xdr:to>
      <xdr:col>19</xdr:col>
      <xdr:colOff>3810</xdr:colOff>
      <xdr:row>27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316230</xdr:colOff>
      <xdr:row>2</xdr:row>
      <xdr:rowOff>78105</xdr:rowOff>
    </xdr:from>
    <xdr:to>
      <xdr:col>16</xdr:col>
      <xdr:colOff>152400</xdr:colOff>
      <xdr:row>27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2D419E-3AAE-83C4-0326-C625332A5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281940</xdr:colOff>
      <xdr:row>1</xdr:row>
      <xdr:rowOff>30480</xdr:rowOff>
    </xdr:from>
    <xdr:to>
      <xdr:col>20</xdr:col>
      <xdr:colOff>419100</xdr:colOff>
      <xdr:row>28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1</xdr:row>
      <xdr:rowOff>0</xdr:rowOff>
    </xdr:from>
    <xdr:to>
      <xdr:col>19</xdr:col>
      <xdr:colOff>0</xdr:colOff>
      <xdr:row>34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293370</xdr:colOff>
      <xdr:row>1</xdr:row>
      <xdr:rowOff>53340</xdr:rowOff>
    </xdr:from>
    <xdr:to>
      <xdr:col>18</xdr:col>
      <xdr:colOff>567690</xdr:colOff>
      <xdr:row>28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</xdr:row>
      <xdr:rowOff>140970</xdr:rowOff>
    </xdr:from>
    <xdr:to>
      <xdr:col>12</xdr:col>
      <xdr:colOff>575310</xdr:colOff>
      <xdr:row>26</xdr:row>
      <xdr:rowOff>156210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1</xdr:row>
      <xdr:rowOff>76200</xdr:rowOff>
    </xdr:from>
    <xdr:to>
      <xdr:col>20</xdr:col>
      <xdr:colOff>579120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582929</xdr:colOff>
      <xdr:row>0</xdr:row>
      <xdr:rowOff>167640</xdr:rowOff>
    </xdr:from>
    <xdr:to>
      <xdr:col>18</xdr:col>
      <xdr:colOff>123824</xdr:colOff>
      <xdr:row>32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C8C460-0E9E-7995-6219-86642ABAE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281940</xdr:colOff>
      <xdr:row>1</xdr:row>
      <xdr:rowOff>30480</xdr:rowOff>
    </xdr:from>
    <xdr:to>
      <xdr:col>20</xdr:col>
      <xdr:colOff>381000</xdr:colOff>
      <xdr:row>28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156210</xdr:colOff>
      <xdr:row>1</xdr:row>
      <xdr:rowOff>28575</xdr:rowOff>
    </xdr:from>
    <xdr:to>
      <xdr:col>18</xdr:col>
      <xdr:colOff>590550</xdr:colOff>
      <xdr:row>34</xdr:row>
      <xdr:rowOff>158115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1</xdr:row>
      <xdr:rowOff>15240</xdr:rowOff>
    </xdr:from>
    <xdr:to>
      <xdr:col>18</xdr:col>
      <xdr:colOff>548640</xdr:colOff>
      <xdr:row>28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0</xdr:row>
      <xdr:rowOff>129540</xdr:rowOff>
    </xdr:from>
    <xdr:to>
      <xdr:col>12</xdr:col>
      <xdr:colOff>449580</xdr:colOff>
      <xdr:row>25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83820</xdr:rowOff>
    </xdr:from>
    <xdr:to>
      <xdr:col>12</xdr:col>
      <xdr:colOff>594360</xdr:colOff>
      <xdr:row>26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1</xdr:row>
      <xdr:rowOff>76200</xdr:rowOff>
    </xdr:from>
    <xdr:to>
      <xdr:col>20</xdr:col>
      <xdr:colOff>579120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1</xdr:row>
      <xdr:rowOff>28574</xdr:rowOff>
    </xdr:from>
    <xdr:to>
      <xdr:col>17</xdr:col>
      <xdr:colOff>9524</xdr:colOff>
      <xdr:row>32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CA3B2E-FE95-78A1-061C-A82796D44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281939</xdr:colOff>
      <xdr:row>1</xdr:row>
      <xdr:rowOff>30480</xdr:rowOff>
    </xdr:from>
    <xdr:to>
      <xdr:col>20</xdr:col>
      <xdr:colOff>276224</xdr:colOff>
      <xdr:row>28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1</xdr:row>
      <xdr:rowOff>0</xdr:rowOff>
    </xdr:from>
    <xdr:to>
      <xdr:col>19</xdr:col>
      <xdr:colOff>0</xdr:colOff>
      <xdr:row>34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20</xdr:row>
      <xdr:rowOff>133350</xdr:rowOff>
    </xdr:from>
    <xdr:to>
      <xdr:col>32</xdr:col>
      <xdr:colOff>447675</xdr:colOff>
      <xdr:row>40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333376</xdr:colOff>
      <xdr:row>1</xdr:row>
      <xdr:rowOff>66674</xdr:rowOff>
    </xdr:from>
    <xdr:to>
      <xdr:col>10</xdr:col>
      <xdr:colOff>266700</xdr:colOff>
      <xdr:row>20</xdr:row>
      <xdr:rowOff>28574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447675</xdr:colOff>
      <xdr:row>1</xdr:row>
      <xdr:rowOff>0</xdr:rowOff>
    </xdr:from>
    <xdr:to>
      <xdr:col>21</xdr:col>
      <xdr:colOff>428625</xdr:colOff>
      <xdr:row>20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581025</xdr:colOff>
      <xdr:row>0</xdr:row>
      <xdr:rowOff>152400</xdr:rowOff>
    </xdr:from>
    <xdr:to>
      <xdr:col>32</xdr:col>
      <xdr:colOff>95250</xdr:colOff>
      <xdr:row>20</xdr:row>
      <xdr:rowOff>57150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447675</xdr:colOff>
      <xdr:row>67</xdr:row>
      <xdr:rowOff>102869</xdr:rowOff>
    </xdr:from>
    <xdr:to>
      <xdr:col>33</xdr:col>
      <xdr:colOff>9525</xdr:colOff>
      <xdr:row>94</xdr:row>
      <xdr:rowOff>1904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394334</xdr:colOff>
      <xdr:row>96</xdr:row>
      <xdr:rowOff>78104</xdr:rowOff>
    </xdr:from>
    <xdr:to>
      <xdr:col>32</xdr:col>
      <xdr:colOff>523875</xdr:colOff>
      <xdr:row>120</xdr:row>
      <xdr:rowOff>66674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320039</xdr:colOff>
      <xdr:row>42</xdr:row>
      <xdr:rowOff>154305</xdr:rowOff>
    </xdr:from>
    <xdr:to>
      <xdr:col>21</xdr:col>
      <xdr:colOff>466724</xdr:colOff>
      <xdr:row>65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D09F48-0C7B-9D76-0FD4-225CA9A53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53340</xdr:rowOff>
    </xdr:from>
    <xdr:to>
      <xdr:col>20</xdr:col>
      <xdr:colOff>342900</xdr:colOff>
      <xdr:row>27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167639</xdr:rowOff>
    </xdr:from>
    <xdr:to>
      <xdr:col>16</xdr:col>
      <xdr:colOff>600075</xdr:colOff>
      <xdr:row>29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5657A3-76C3-5D6F-1F13-743CF2DE5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60960</xdr:rowOff>
    </xdr:from>
    <xdr:to>
      <xdr:col>19</xdr:col>
      <xdr:colOff>289560</xdr:colOff>
      <xdr:row>28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0</xdr:row>
      <xdr:rowOff>68580</xdr:rowOff>
    </xdr:from>
    <xdr:to>
      <xdr:col>19</xdr:col>
      <xdr:colOff>7620</xdr:colOff>
      <xdr:row>34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1</xdr:row>
      <xdr:rowOff>15240</xdr:rowOff>
    </xdr:from>
    <xdr:to>
      <xdr:col>18</xdr:col>
      <xdr:colOff>548640</xdr:colOff>
      <xdr:row>28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83820</xdr:rowOff>
    </xdr:from>
    <xdr:to>
      <xdr:col>12</xdr:col>
      <xdr:colOff>594360</xdr:colOff>
      <xdr:row>26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207645</xdr:colOff>
      <xdr:row>1</xdr:row>
      <xdr:rowOff>133350</xdr:rowOff>
    </xdr:from>
    <xdr:to>
      <xdr:col>20</xdr:col>
      <xdr:colOff>550545</xdr:colOff>
      <xdr:row>27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hs.wisconsin.gov/forms/f03112i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hs.wisconsin.gov/forms/f03112i.pdf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dhs.wisconsin.gov/forms/f03112i.pdf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dhs.wisconsin.gov/forms/f03112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F0"/>
  </sheetPr>
  <dimension ref="A1:Y301"/>
  <sheetViews>
    <sheetView tabSelected="1" zoomScale="98" zoomScaleNormal="98" workbookViewId="0">
      <pane ySplit="6" topLeftCell="A7" activePane="bottomLeft" state="frozen"/>
      <selection pane="bottomLeft" activeCell="A2" sqref="A2"/>
    </sheetView>
  </sheetViews>
  <sheetFormatPr defaultColWidth="8.88671875" defaultRowHeight="13.2" x14ac:dyDescent="0.25"/>
  <cols>
    <col min="1" max="1" width="19.6640625" style="8" customWidth="1"/>
    <col min="2" max="4" width="22.109375" style="8" customWidth="1"/>
    <col min="5" max="5" width="16.5546875" style="8" customWidth="1"/>
    <col min="6" max="6" width="23" style="8" customWidth="1"/>
    <col min="7" max="7" width="17.109375" style="8" customWidth="1"/>
    <col min="8" max="8" width="47.6640625" style="8" customWidth="1"/>
    <col min="9" max="9" width="49.5546875" style="8" customWidth="1"/>
    <col min="10" max="10" width="24.44140625" style="8" customWidth="1"/>
    <col min="11" max="11" width="28.6640625" style="8" customWidth="1"/>
    <col min="12" max="12" width="47.6640625" style="8" customWidth="1"/>
    <col min="13" max="13" width="28.5546875" style="8" customWidth="1"/>
    <col min="14" max="14" width="45" style="8" customWidth="1"/>
    <col min="15" max="15" width="53.109375" style="8" customWidth="1"/>
    <col min="16" max="16" width="20.88671875" style="8" customWidth="1"/>
    <col min="17" max="17" width="28.33203125" style="8" customWidth="1"/>
    <col min="18" max="18" width="28.109375" style="8" customWidth="1"/>
    <col min="19" max="19" width="53.109375" style="8" customWidth="1"/>
    <col min="20" max="20" width="18.109375" style="8" customWidth="1"/>
    <col min="21" max="22" width="53.109375" style="8" customWidth="1"/>
    <col min="23" max="23" width="15.44140625" style="8" customWidth="1"/>
    <col min="24" max="24" width="20.88671875" style="8" customWidth="1"/>
    <col min="25" max="16384" width="8.88671875" style="10"/>
  </cols>
  <sheetData>
    <row r="1" spans="1:25" s="7" customFormat="1" ht="39" customHeight="1" x14ac:dyDescent="0.25">
      <c r="A1" s="98" t="s">
        <v>156</v>
      </c>
      <c r="B1" s="98"/>
      <c r="C1" s="98"/>
      <c r="D1" s="98"/>
      <c r="E1" s="98"/>
      <c r="F1" s="99" t="s">
        <v>114</v>
      </c>
      <c r="G1" s="99"/>
      <c r="H1" s="99"/>
      <c r="I1" s="99"/>
      <c r="J1" s="99"/>
      <c r="K1" s="99"/>
      <c r="L1" s="99"/>
      <c r="M1" s="99"/>
      <c r="N1" s="66"/>
      <c r="O1" s="67" t="s">
        <v>36</v>
      </c>
      <c r="P1" s="27" t="s">
        <v>24</v>
      </c>
      <c r="Q1" s="28"/>
      <c r="R1" s="28"/>
      <c r="S1" s="28"/>
      <c r="T1" s="28"/>
      <c r="U1" s="28"/>
      <c r="V1" s="28"/>
      <c r="W1" s="28"/>
      <c r="X1" s="28"/>
    </row>
    <row r="2" spans="1:25" ht="31.95" customHeight="1" x14ac:dyDescent="0.25">
      <c r="A2" s="68"/>
      <c r="B2" s="17" t="s">
        <v>24</v>
      </c>
      <c r="C2" s="17"/>
      <c r="D2" s="17"/>
      <c r="E2" s="17"/>
      <c r="F2" s="18" t="s">
        <v>119</v>
      </c>
      <c r="G2" s="65"/>
      <c r="H2" s="18" t="s">
        <v>24</v>
      </c>
      <c r="I2" s="18"/>
      <c r="J2" s="18"/>
      <c r="K2" s="18" t="s">
        <v>24</v>
      </c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5" ht="21" customHeight="1" x14ac:dyDescent="0.3">
      <c r="A3" s="30" t="s">
        <v>60</v>
      </c>
      <c r="B3" s="9" t="s">
        <v>24</v>
      </c>
      <c r="C3" s="9"/>
      <c r="D3" s="9"/>
      <c r="E3" s="17"/>
      <c r="F3" s="17"/>
      <c r="G3" s="17"/>
      <c r="H3" s="18" t="s">
        <v>24</v>
      </c>
      <c r="I3" s="18"/>
      <c r="J3" s="18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5" ht="27" customHeight="1" x14ac:dyDescent="0.3">
      <c r="A4" s="63" t="s">
        <v>42</v>
      </c>
      <c r="B4" s="64" t="s">
        <v>61</v>
      </c>
      <c r="C4" s="64"/>
      <c r="D4" s="9"/>
      <c r="E4" s="17" t="s">
        <v>126</v>
      </c>
      <c r="F4" s="100" t="s">
        <v>125</v>
      </c>
      <c r="G4" s="100"/>
      <c r="H4" s="100"/>
      <c r="I4" s="18"/>
      <c r="J4" s="18"/>
      <c r="K4" s="18"/>
      <c r="L4" s="17"/>
      <c r="M4" s="17"/>
      <c r="N4" s="17"/>
      <c r="P4" s="17"/>
      <c r="R4" s="18" t="s">
        <v>46</v>
      </c>
      <c r="S4" s="17"/>
      <c r="T4" s="17"/>
      <c r="U4" s="17"/>
      <c r="V4" s="17"/>
      <c r="W4" s="17"/>
      <c r="X4" s="17"/>
    </row>
    <row r="5" spans="1:25" ht="24.9" customHeight="1" thickBot="1" x14ac:dyDescent="0.35">
      <c r="A5" s="30" t="s">
        <v>23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5" s="62" customFormat="1" ht="88.5" customHeight="1" thickTop="1" thickBot="1" x14ac:dyDescent="0.3">
      <c r="A6" s="58" t="s">
        <v>0</v>
      </c>
      <c r="B6" s="58" t="s">
        <v>73</v>
      </c>
      <c r="C6" s="58" t="s">
        <v>108</v>
      </c>
      <c r="D6" s="58" t="s">
        <v>40</v>
      </c>
      <c r="E6" s="58" t="s">
        <v>29</v>
      </c>
      <c r="F6" s="58" t="s">
        <v>74</v>
      </c>
      <c r="G6" s="58" t="s">
        <v>30</v>
      </c>
      <c r="H6" s="59" t="s">
        <v>49</v>
      </c>
      <c r="I6" s="59" t="s">
        <v>56</v>
      </c>
      <c r="J6" s="58" t="s">
        <v>76</v>
      </c>
      <c r="K6" s="58" t="s">
        <v>22</v>
      </c>
      <c r="L6" s="58" t="s">
        <v>31</v>
      </c>
      <c r="M6" s="58" t="s">
        <v>120</v>
      </c>
      <c r="N6" s="58" t="s">
        <v>121</v>
      </c>
      <c r="O6" s="58" t="s">
        <v>70</v>
      </c>
      <c r="P6" s="58" t="s">
        <v>75</v>
      </c>
      <c r="Q6" s="58" t="s">
        <v>71</v>
      </c>
      <c r="R6" s="58" t="s">
        <v>37</v>
      </c>
      <c r="S6" s="58" t="s">
        <v>17</v>
      </c>
      <c r="T6" s="58" t="s">
        <v>59</v>
      </c>
      <c r="U6" s="58" t="s">
        <v>118</v>
      </c>
      <c r="V6" s="60" t="s">
        <v>20</v>
      </c>
      <c r="W6" s="61"/>
      <c r="X6" s="61"/>
      <c r="Y6" s="61"/>
    </row>
    <row r="7" spans="1:25" ht="13.8" thickTop="1" x14ac:dyDescent="0.25">
      <c r="A7" s="11"/>
      <c r="B7" s="9"/>
      <c r="C7" s="9"/>
      <c r="D7" s="9"/>
      <c r="F7" s="12"/>
      <c r="G7" s="13"/>
      <c r="H7" s="13"/>
      <c r="J7" s="12"/>
      <c r="O7" s="9"/>
      <c r="P7" s="54"/>
      <c r="Q7" s="12"/>
      <c r="S7" s="9"/>
      <c r="U7" s="9"/>
      <c r="V7" s="9"/>
      <c r="W7" s="10"/>
      <c r="X7" s="10"/>
    </row>
    <row r="8" spans="1:25" x14ac:dyDescent="0.25">
      <c r="A8" s="11"/>
      <c r="B8" s="9"/>
      <c r="C8" s="9"/>
      <c r="D8" s="9"/>
      <c r="F8" s="12"/>
      <c r="G8" s="14"/>
      <c r="H8" s="14"/>
      <c r="J8" s="12"/>
      <c r="K8" s="9"/>
      <c r="P8" s="54"/>
      <c r="Q8" s="12"/>
      <c r="W8" s="10"/>
      <c r="X8" s="10"/>
    </row>
    <row r="9" spans="1:25" x14ac:dyDescent="0.25">
      <c r="A9" s="11"/>
      <c r="B9" s="9"/>
      <c r="C9" s="9"/>
      <c r="D9" s="9"/>
      <c r="F9" s="12"/>
      <c r="G9" s="14"/>
      <c r="H9" s="14"/>
      <c r="J9" s="12"/>
      <c r="P9" s="55"/>
      <c r="Q9" s="12"/>
      <c r="W9" s="10"/>
      <c r="X9" s="10"/>
    </row>
    <row r="10" spans="1:25" x14ac:dyDescent="0.25">
      <c r="A10" s="11"/>
      <c r="B10" s="9"/>
      <c r="C10" s="9"/>
      <c r="D10" s="9"/>
      <c r="F10" s="12"/>
      <c r="G10" s="13"/>
      <c r="H10" s="14"/>
      <c r="J10" s="12"/>
      <c r="P10" s="54"/>
      <c r="Q10" s="12"/>
      <c r="W10" s="10"/>
      <c r="X10" s="10"/>
    </row>
    <row r="11" spans="1:25" x14ac:dyDescent="0.25">
      <c r="A11" s="11"/>
      <c r="B11" s="9"/>
      <c r="C11" s="9"/>
      <c r="D11" s="9"/>
      <c r="F11" s="12"/>
      <c r="G11" s="14"/>
      <c r="H11" s="14"/>
      <c r="J11" s="12"/>
      <c r="P11" s="54"/>
      <c r="Q11" s="12"/>
      <c r="W11" s="10"/>
      <c r="X11" s="10"/>
    </row>
    <row r="12" spans="1:25" x14ac:dyDescent="0.25">
      <c r="A12" s="11"/>
      <c r="B12" s="9"/>
      <c r="C12" s="9"/>
      <c r="D12" s="9"/>
      <c r="F12" s="12"/>
      <c r="G12" s="14"/>
      <c r="H12" s="14"/>
      <c r="J12" s="12"/>
      <c r="P12" s="54"/>
      <c r="Q12" s="12"/>
      <c r="W12" s="10"/>
      <c r="X12" s="10"/>
    </row>
    <row r="13" spans="1:25" x14ac:dyDescent="0.25">
      <c r="A13" s="11"/>
      <c r="B13" s="9"/>
      <c r="C13" s="9"/>
      <c r="D13" s="9"/>
      <c r="F13" s="12"/>
      <c r="G13" s="13"/>
      <c r="H13" s="13"/>
      <c r="J13" s="12"/>
      <c r="P13" s="54"/>
      <c r="Q13" s="12"/>
      <c r="W13" s="10"/>
      <c r="X13" s="10"/>
    </row>
    <row r="14" spans="1:25" ht="12.75" customHeight="1" x14ac:dyDescent="0.25">
      <c r="A14" s="11"/>
      <c r="B14" s="9"/>
      <c r="C14" s="9"/>
      <c r="D14" s="9"/>
      <c r="F14" s="12"/>
      <c r="G14" s="14"/>
      <c r="H14" s="14"/>
      <c r="J14" s="12"/>
      <c r="K14" s="9"/>
      <c r="P14" s="54"/>
      <c r="Q14" s="12"/>
      <c r="W14" s="10"/>
      <c r="X14" s="10"/>
    </row>
    <row r="15" spans="1:25" x14ac:dyDescent="0.25">
      <c r="A15" s="11"/>
      <c r="B15" s="9"/>
      <c r="C15" s="9"/>
      <c r="D15" s="9"/>
      <c r="F15" s="12"/>
      <c r="G15" s="14"/>
      <c r="H15" s="14"/>
      <c r="J15" s="12"/>
      <c r="P15" s="54"/>
      <c r="Q15" s="12"/>
      <c r="W15" s="10"/>
      <c r="X15" s="10"/>
    </row>
    <row r="16" spans="1:25" x14ac:dyDescent="0.25">
      <c r="A16" s="11"/>
      <c r="B16" s="9"/>
      <c r="C16" s="9"/>
      <c r="D16" s="9"/>
      <c r="F16" s="12"/>
      <c r="G16" s="13"/>
      <c r="H16" s="14"/>
      <c r="J16" s="12"/>
      <c r="P16" s="54"/>
      <c r="Q16" s="12"/>
      <c r="W16" s="10"/>
      <c r="X16" s="10"/>
    </row>
    <row r="17" spans="1:24" x14ac:dyDescent="0.25">
      <c r="A17" s="11"/>
      <c r="B17" s="9"/>
      <c r="C17" s="9"/>
      <c r="D17" s="9"/>
      <c r="F17" s="12"/>
      <c r="G17" s="14"/>
      <c r="H17" s="14"/>
      <c r="J17" s="12"/>
      <c r="P17" s="54"/>
      <c r="Q17" s="12"/>
      <c r="W17" s="10"/>
      <c r="X17" s="10"/>
    </row>
    <row r="18" spans="1:24" x14ac:dyDescent="0.25">
      <c r="A18" s="11"/>
      <c r="B18" s="9"/>
      <c r="C18" s="9"/>
      <c r="D18" s="9"/>
      <c r="F18" s="12"/>
      <c r="G18" s="14"/>
      <c r="H18" s="14"/>
      <c r="J18" s="12"/>
      <c r="P18" s="54"/>
      <c r="Q18" s="12"/>
      <c r="W18" s="10"/>
      <c r="X18" s="10"/>
    </row>
    <row r="19" spans="1:24" x14ac:dyDescent="0.25">
      <c r="A19" s="11"/>
      <c r="B19" s="9"/>
      <c r="C19" s="9"/>
      <c r="D19" s="9"/>
      <c r="F19" s="12"/>
      <c r="G19" s="13"/>
      <c r="H19" s="13"/>
      <c r="J19" s="12"/>
      <c r="P19" s="54"/>
      <c r="Q19" s="12"/>
      <c r="W19" s="10"/>
      <c r="X19" s="10"/>
    </row>
    <row r="20" spans="1:24" x14ac:dyDescent="0.25">
      <c r="A20" s="11"/>
      <c r="B20" s="9"/>
      <c r="C20" s="9"/>
      <c r="D20" s="9"/>
      <c r="F20" s="12"/>
      <c r="G20" s="14"/>
      <c r="H20" s="14"/>
      <c r="J20" s="12"/>
      <c r="K20" s="9"/>
      <c r="P20" s="54"/>
      <c r="Q20" s="12"/>
      <c r="W20" s="10"/>
      <c r="X20" s="10"/>
    </row>
    <row r="21" spans="1:24" x14ac:dyDescent="0.25">
      <c r="A21" s="11"/>
      <c r="B21" s="9"/>
      <c r="C21" s="9"/>
      <c r="D21" s="9"/>
      <c r="F21" s="12"/>
      <c r="G21" s="14"/>
      <c r="H21" s="14"/>
      <c r="J21" s="12"/>
      <c r="P21" s="54"/>
      <c r="Q21" s="12"/>
      <c r="W21" s="10"/>
      <c r="X21" s="10"/>
    </row>
    <row r="22" spans="1:24" x14ac:dyDescent="0.25">
      <c r="A22" s="11"/>
      <c r="B22" s="9"/>
      <c r="C22" s="9"/>
      <c r="D22" s="9"/>
      <c r="F22" s="12"/>
      <c r="G22" s="13"/>
      <c r="H22" s="14"/>
      <c r="J22" s="12"/>
      <c r="P22" s="54"/>
      <c r="Q22" s="12"/>
      <c r="W22" s="10"/>
      <c r="X22" s="10"/>
    </row>
    <row r="23" spans="1:24" x14ac:dyDescent="0.25">
      <c r="A23" s="11"/>
      <c r="B23" s="9"/>
      <c r="C23" s="9"/>
      <c r="D23" s="9"/>
      <c r="F23" s="12"/>
      <c r="G23" s="14"/>
      <c r="H23" s="14"/>
      <c r="J23" s="12"/>
      <c r="P23" s="54"/>
      <c r="Q23" s="12"/>
      <c r="W23" s="10"/>
      <c r="X23" s="10"/>
    </row>
    <row r="24" spans="1:24" x14ac:dyDescent="0.25">
      <c r="A24" s="11"/>
      <c r="B24" s="9"/>
      <c r="C24" s="9"/>
      <c r="D24" s="9"/>
      <c r="F24" s="12"/>
      <c r="G24" s="14"/>
      <c r="H24" s="14"/>
      <c r="J24" s="12"/>
      <c r="P24" s="54"/>
      <c r="Q24" s="12"/>
      <c r="W24" s="10"/>
      <c r="X24" s="10"/>
    </row>
    <row r="25" spans="1:24" x14ac:dyDescent="0.25">
      <c r="A25" s="11"/>
      <c r="B25" s="9"/>
      <c r="C25" s="9"/>
      <c r="D25" s="9"/>
      <c r="F25" s="12"/>
      <c r="G25" s="13"/>
      <c r="H25" s="13"/>
      <c r="J25" s="12"/>
      <c r="P25" s="54"/>
      <c r="Q25" s="12"/>
      <c r="W25" s="10"/>
      <c r="X25" s="10"/>
    </row>
    <row r="26" spans="1:24" x14ac:dyDescent="0.25">
      <c r="A26" s="11"/>
      <c r="B26" s="9"/>
      <c r="C26" s="9"/>
      <c r="D26" s="9"/>
      <c r="F26" s="12"/>
      <c r="G26" s="14"/>
      <c r="H26" s="14"/>
      <c r="J26" s="12"/>
      <c r="K26" s="9"/>
      <c r="P26" s="54"/>
      <c r="Q26" s="12"/>
      <c r="W26" s="10"/>
      <c r="X26" s="10"/>
    </row>
    <row r="27" spans="1:24" x14ac:dyDescent="0.25">
      <c r="A27" s="11"/>
      <c r="B27" s="9"/>
      <c r="C27" s="9"/>
      <c r="D27" s="9"/>
      <c r="F27" s="12"/>
      <c r="G27" s="14"/>
      <c r="H27" s="14"/>
      <c r="I27" s="14"/>
      <c r="J27" s="12"/>
      <c r="P27" s="54"/>
      <c r="Q27" s="12"/>
      <c r="W27" s="10"/>
      <c r="X27" s="10"/>
    </row>
    <row r="28" spans="1:24" x14ac:dyDescent="0.25">
      <c r="A28" s="11"/>
      <c r="B28" s="9"/>
      <c r="C28" s="9"/>
      <c r="D28" s="9"/>
      <c r="F28" s="12"/>
      <c r="G28" s="14"/>
      <c r="H28" s="14"/>
      <c r="I28" s="14"/>
      <c r="J28" s="12"/>
      <c r="P28" s="54"/>
      <c r="Q28" s="12"/>
      <c r="W28" s="10"/>
      <c r="X28" s="10"/>
    </row>
    <row r="29" spans="1:24" x14ac:dyDescent="0.25">
      <c r="A29" s="11"/>
      <c r="B29" s="9"/>
      <c r="C29" s="9"/>
      <c r="D29" s="9"/>
      <c r="F29" s="12"/>
      <c r="G29" s="14"/>
      <c r="H29" s="14"/>
      <c r="I29" s="14"/>
      <c r="J29" s="12"/>
      <c r="P29" s="54"/>
      <c r="Q29" s="12"/>
      <c r="W29" s="10"/>
      <c r="X29" s="10"/>
    </row>
    <row r="30" spans="1:24" x14ac:dyDescent="0.25">
      <c r="A30" s="11"/>
      <c r="B30" s="9"/>
      <c r="C30" s="9"/>
      <c r="D30" s="9"/>
      <c r="F30" s="12"/>
      <c r="G30" s="14"/>
      <c r="H30" s="14"/>
      <c r="I30" s="14"/>
      <c r="J30" s="12"/>
      <c r="P30" s="54"/>
      <c r="Q30" s="12"/>
      <c r="W30" s="10"/>
      <c r="X30" s="10"/>
    </row>
    <row r="31" spans="1:24" x14ac:dyDescent="0.25">
      <c r="A31" s="11"/>
      <c r="B31" s="9"/>
      <c r="C31" s="9"/>
      <c r="D31" s="9"/>
      <c r="F31" s="12"/>
      <c r="G31" s="14"/>
      <c r="H31" s="14"/>
      <c r="I31" s="14"/>
      <c r="J31" s="12"/>
      <c r="P31" s="54"/>
      <c r="Q31" s="12"/>
      <c r="W31" s="10"/>
      <c r="X31" s="10"/>
    </row>
    <row r="32" spans="1:24" ht="12.75" customHeight="1" x14ac:dyDescent="0.25">
      <c r="A32" s="11"/>
      <c r="B32" s="9"/>
      <c r="C32" s="9"/>
      <c r="D32" s="9"/>
      <c r="F32" s="12"/>
      <c r="G32" s="14"/>
      <c r="H32" s="14"/>
      <c r="I32" s="14"/>
      <c r="J32" s="12"/>
      <c r="P32" s="54"/>
      <c r="Q32" s="12"/>
      <c r="W32" s="10"/>
      <c r="X32" s="10"/>
    </row>
    <row r="33" spans="1:24" x14ac:dyDescent="0.25">
      <c r="A33" s="11"/>
      <c r="B33" s="9"/>
      <c r="C33" s="9"/>
      <c r="D33" s="9"/>
      <c r="F33" s="12"/>
      <c r="G33" s="14"/>
      <c r="H33" s="14"/>
      <c r="I33" s="14"/>
      <c r="J33" s="12"/>
      <c r="P33" s="54"/>
      <c r="Q33" s="12"/>
      <c r="W33" s="10"/>
      <c r="X33" s="10"/>
    </row>
    <row r="34" spans="1:24" x14ac:dyDescent="0.25">
      <c r="A34" s="11"/>
      <c r="B34" s="9"/>
      <c r="C34" s="9"/>
      <c r="D34" s="9"/>
      <c r="F34" s="12"/>
      <c r="G34" s="14"/>
      <c r="H34" s="14"/>
      <c r="I34" s="14"/>
      <c r="J34" s="12"/>
      <c r="P34" s="54"/>
      <c r="Q34" s="12"/>
      <c r="W34" s="10"/>
      <c r="X34" s="10"/>
    </row>
    <row r="35" spans="1:24" x14ac:dyDescent="0.25">
      <c r="A35" s="11"/>
      <c r="B35" s="9"/>
      <c r="C35" s="9"/>
      <c r="D35" s="9"/>
      <c r="F35" s="12"/>
      <c r="G35" s="14"/>
      <c r="H35" s="14"/>
      <c r="I35" s="14"/>
      <c r="J35" s="12"/>
      <c r="P35" s="54"/>
      <c r="Q35" s="12"/>
      <c r="W35" s="10"/>
      <c r="X35" s="10"/>
    </row>
    <row r="36" spans="1:24" x14ac:dyDescent="0.25">
      <c r="A36" s="11"/>
      <c r="B36" s="9"/>
      <c r="C36" s="9"/>
      <c r="D36" s="9"/>
      <c r="F36" s="12"/>
      <c r="G36" s="14"/>
      <c r="H36" s="14"/>
      <c r="I36" s="14"/>
      <c r="J36" s="12"/>
      <c r="P36" s="54"/>
      <c r="Q36" s="12"/>
      <c r="W36" s="10"/>
      <c r="X36" s="10"/>
    </row>
    <row r="37" spans="1:24" x14ac:dyDescent="0.25">
      <c r="A37" s="11"/>
      <c r="B37" s="9"/>
      <c r="C37" s="9"/>
      <c r="D37" s="9"/>
      <c r="F37" s="12"/>
      <c r="G37" s="14"/>
      <c r="H37" s="14"/>
      <c r="I37" s="14"/>
      <c r="J37" s="12"/>
      <c r="P37" s="54"/>
      <c r="Q37" s="12"/>
      <c r="W37" s="10"/>
      <c r="X37" s="10"/>
    </row>
    <row r="38" spans="1:24" ht="12.75" customHeight="1" x14ac:dyDescent="0.25">
      <c r="A38" s="11"/>
      <c r="B38" s="9"/>
      <c r="C38" s="9"/>
      <c r="D38" s="9"/>
      <c r="F38" s="12"/>
      <c r="G38" s="14"/>
      <c r="H38" s="14"/>
      <c r="I38" s="14"/>
      <c r="J38" s="12"/>
      <c r="P38" s="54"/>
      <c r="Q38" s="12"/>
      <c r="W38" s="10"/>
      <c r="X38" s="10"/>
    </row>
    <row r="39" spans="1:24" x14ac:dyDescent="0.25">
      <c r="A39" s="11"/>
      <c r="B39" s="9"/>
      <c r="C39" s="9"/>
      <c r="D39" s="9"/>
      <c r="F39" s="12"/>
      <c r="G39" s="14"/>
      <c r="H39" s="14"/>
      <c r="I39" s="14"/>
      <c r="J39" s="12"/>
      <c r="P39" s="54"/>
      <c r="Q39" s="12"/>
      <c r="W39" s="10"/>
      <c r="X39" s="10"/>
    </row>
    <row r="40" spans="1:24" x14ac:dyDescent="0.25">
      <c r="A40" s="11"/>
      <c r="B40" s="9"/>
      <c r="C40" s="9"/>
      <c r="D40" s="9"/>
      <c r="F40" s="12"/>
      <c r="G40" s="14"/>
      <c r="H40" s="14"/>
      <c r="I40" s="14"/>
      <c r="J40" s="12"/>
      <c r="P40" s="54"/>
      <c r="Q40" s="12"/>
      <c r="W40" s="10"/>
      <c r="X40" s="10"/>
    </row>
    <row r="41" spans="1:24" x14ac:dyDescent="0.25">
      <c r="A41" s="11"/>
      <c r="B41" s="9"/>
      <c r="C41" s="9"/>
      <c r="D41" s="9"/>
      <c r="F41" s="12"/>
      <c r="G41" s="14"/>
      <c r="H41" s="14"/>
      <c r="I41" s="14"/>
      <c r="J41" s="12"/>
      <c r="P41" s="54"/>
      <c r="Q41" s="12"/>
      <c r="W41" s="10"/>
      <c r="X41" s="10"/>
    </row>
    <row r="42" spans="1:24" x14ac:dyDescent="0.25">
      <c r="A42" s="11"/>
      <c r="B42" s="9"/>
      <c r="C42" s="9"/>
      <c r="D42" s="9"/>
      <c r="F42" s="12"/>
      <c r="G42" s="14"/>
      <c r="H42" s="14"/>
      <c r="I42" s="14"/>
      <c r="J42" s="12"/>
      <c r="P42" s="54"/>
      <c r="Q42" s="12"/>
      <c r="W42" s="10"/>
      <c r="X42" s="10"/>
    </row>
    <row r="43" spans="1:24" x14ac:dyDescent="0.25">
      <c r="A43" s="15"/>
      <c r="F43" s="12"/>
      <c r="J43" s="12"/>
      <c r="P43" s="54"/>
      <c r="Q43" s="12"/>
      <c r="W43" s="10"/>
      <c r="X43" s="10"/>
    </row>
    <row r="44" spans="1:24" x14ac:dyDescent="0.25">
      <c r="A44" s="15"/>
      <c r="F44" s="12"/>
      <c r="J44" s="12"/>
      <c r="P44" s="54"/>
      <c r="Q44" s="12"/>
      <c r="W44" s="10"/>
      <c r="X44" s="10"/>
    </row>
    <row r="45" spans="1:24" x14ac:dyDescent="0.25">
      <c r="A45" s="15"/>
      <c r="F45" s="12"/>
      <c r="J45" s="12"/>
      <c r="P45" s="54"/>
      <c r="Q45" s="12"/>
      <c r="W45" s="10"/>
      <c r="X45" s="10"/>
    </row>
    <row r="46" spans="1:24" x14ac:dyDescent="0.25">
      <c r="A46" s="15"/>
      <c r="F46" s="12"/>
      <c r="J46" s="12"/>
      <c r="P46" s="54"/>
      <c r="Q46" s="12"/>
      <c r="W46" s="10"/>
      <c r="X46" s="10"/>
    </row>
    <row r="47" spans="1:24" x14ac:dyDescent="0.25">
      <c r="A47" s="15"/>
      <c r="F47" s="12"/>
      <c r="J47" s="12"/>
      <c r="P47" s="54"/>
      <c r="Q47" s="12"/>
      <c r="W47" s="10"/>
      <c r="X47" s="10"/>
    </row>
    <row r="48" spans="1:24" x14ac:dyDescent="0.25">
      <c r="A48" s="15"/>
      <c r="F48" s="12"/>
      <c r="J48" s="12"/>
      <c r="P48" s="54"/>
      <c r="Q48" s="12"/>
      <c r="W48" s="10"/>
      <c r="X48" s="10"/>
    </row>
    <row r="49" spans="1:24" x14ac:dyDescent="0.25">
      <c r="A49" s="15"/>
      <c r="F49" s="12"/>
      <c r="J49" s="12"/>
      <c r="P49" s="54"/>
      <c r="Q49" s="12"/>
      <c r="W49" s="10"/>
      <c r="X49" s="10"/>
    </row>
    <row r="50" spans="1:24" x14ac:dyDescent="0.25">
      <c r="A50" s="15"/>
      <c r="F50" s="12"/>
      <c r="J50" s="12"/>
      <c r="P50" s="54"/>
      <c r="Q50" s="12"/>
      <c r="W50" s="10"/>
      <c r="X50" s="10"/>
    </row>
    <row r="51" spans="1:24" x14ac:dyDescent="0.25">
      <c r="A51" s="15"/>
      <c r="F51" s="12"/>
      <c r="J51" s="12"/>
      <c r="P51" s="54"/>
      <c r="Q51" s="12"/>
      <c r="W51" s="10"/>
      <c r="X51" s="10"/>
    </row>
    <row r="52" spans="1:24" x14ac:dyDescent="0.25">
      <c r="A52" s="16"/>
      <c r="F52" s="12"/>
      <c r="J52" s="12"/>
      <c r="P52" s="54"/>
      <c r="Q52" s="12"/>
      <c r="W52" s="10"/>
      <c r="X52" s="10"/>
    </row>
    <row r="53" spans="1:24" x14ac:dyDescent="0.25">
      <c r="A53" s="16"/>
      <c r="F53" s="12"/>
      <c r="J53" s="12"/>
      <c r="P53" s="54"/>
      <c r="Q53" s="12"/>
      <c r="W53" s="10"/>
      <c r="X53" s="10"/>
    </row>
    <row r="54" spans="1:24" x14ac:dyDescent="0.25">
      <c r="A54" s="16"/>
      <c r="F54" s="12"/>
      <c r="J54" s="12"/>
      <c r="P54" s="54"/>
      <c r="Q54" s="12"/>
      <c r="W54" s="10"/>
      <c r="X54" s="10"/>
    </row>
    <row r="55" spans="1:24" x14ac:dyDescent="0.25">
      <c r="A55" s="16"/>
      <c r="F55" s="12"/>
      <c r="J55" s="12"/>
      <c r="P55" s="54"/>
      <c r="Q55" s="12"/>
      <c r="W55" s="10"/>
      <c r="X55" s="10"/>
    </row>
    <row r="56" spans="1:24" x14ac:dyDescent="0.25">
      <c r="A56" s="16"/>
      <c r="F56" s="12"/>
      <c r="J56" s="12"/>
      <c r="P56" s="54"/>
      <c r="Q56" s="12"/>
      <c r="W56" s="10"/>
      <c r="X56" s="10"/>
    </row>
    <row r="57" spans="1:24" x14ac:dyDescent="0.25">
      <c r="A57" s="16"/>
      <c r="F57" s="12"/>
      <c r="J57" s="12"/>
      <c r="P57" s="54"/>
      <c r="Q57" s="12"/>
      <c r="W57" s="10"/>
      <c r="X57" s="10"/>
    </row>
    <row r="58" spans="1:24" x14ac:dyDescent="0.25">
      <c r="A58" s="16"/>
      <c r="F58" s="12"/>
      <c r="J58" s="12"/>
      <c r="P58" s="54"/>
      <c r="Q58" s="12"/>
      <c r="W58" s="10"/>
      <c r="X58" s="10"/>
    </row>
    <row r="59" spans="1:24" x14ac:dyDescent="0.25">
      <c r="A59" s="16"/>
      <c r="F59" s="12"/>
      <c r="J59" s="12"/>
      <c r="P59" s="54"/>
      <c r="Q59" s="12"/>
      <c r="W59" s="10"/>
      <c r="X59" s="10"/>
    </row>
    <row r="60" spans="1:24" x14ac:dyDescent="0.25">
      <c r="A60" s="16"/>
      <c r="F60" s="12"/>
      <c r="J60" s="12"/>
      <c r="P60" s="54"/>
      <c r="Q60" s="12"/>
      <c r="W60" s="10"/>
      <c r="X60" s="10"/>
    </row>
    <row r="61" spans="1:24" x14ac:dyDescent="0.25">
      <c r="A61" s="16"/>
      <c r="F61" s="12"/>
      <c r="J61" s="12"/>
      <c r="P61" s="54"/>
      <c r="Q61" s="12"/>
      <c r="W61" s="10"/>
      <c r="X61" s="10"/>
    </row>
    <row r="62" spans="1:24" x14ac:dyDescent="0.25">
      <c r="A62" s="16"/>
      <c r="F62" s="12"/>
      <c r="J62" s="12"/>
      <c r="P62" s="54"/>
      <c r="Q62" s="12"/>
      <c r="W62" s="10"/>
      <c r="X62" s="10"/>
    </row>
    <row r="63" spans="1:24" x14ac:dyDescent="0.25">
      <c r="A63" s="16"/>
      <c r="F63" s="12"/>
      <c r="J63" s="12"/>
      <c r="P63" s="54"/>
      <c r="Q63" s="12"/>
      <c r="W63" s="10"/>
      <c r="X63" s="10"/>
    </row>
    <row r="64" spans="1:24" x14ac:dyDescent="0.25">
      <c r="A64" s="16"/>
      <c r="F64" s="12"/>
      <c r="J64" s="12"/>
      <c r="P64" s="54"/>
      <c r="Q64" s="12"/>
      <c r="W64" s="10"/>
      <c r="X64" s="10"/>
    </row>
    <row r="65" spans="1:24" x14ac:dyDescent="0.25">
      <c r="A65" s="16"/>
      <c r="F65" s="12"/>
      <c r="J65" s="12"/>
      <c r="P65" s="54"/>
      <c r="Q65" s="12"/>
      <c r="W65" s="10"/>
      <c r="X65" s="10"/>
    </row>
    <row r="66" spans="1:24" x14ac:dyDescent="0.25">
      <c r="A66" s="16"/>
      <c r="F66" s="12"/>
      <c r="J66" s="12"/>
      <c r="P66" s="54"/>
      <c r="Q66" s="12"/>
      <c r="W66" s="10"/>
      <c r="X66" s="10"/>
    </row>
    <row r="67" spans="1:24" x14ac:dyDescent="0.25">
      <c r="A67" s="16"/>
      <c r="F67" s="12"/>
      <c r="J67" s="12"/>
      <c r="P67" s="54"/>
      <c r="Q67" s="12"/>
      <c r="W67" s="10"/>
      <c r="X67" s="10"/>
    </row>
    <row r="68" spans="1:24" x14ac:dyDescent="0.25">
      <c r="A68" s="16"/>
      <c r="F68" s="12"/>
      <c r="J68" s="12"/>
      <c r="P68" s="54"/>
      <c r="Q68" s="12"/>
      <c r="W68" s="10"/>
      <c r="X68" s="10"/>
    </row>
    <row r="69" spans="1:24" x14ac:dyDescent="0.25">
      <c r="A69" s="16"/>
      <c r="F69" s="12"/>
      <c r="J69" s="12"/>
      <c r="P69" s="54"/>
      <c r="Q69" s="12"/>
      <c r="W69" s="10"/>
      <c r="X69" s="10"/>
    </row>
    <row r="70" spans="1:24" x14ac:dyDescent="0.25">
      <c r="A70" s="16"/>
      <c r="F70" s="12"/>
      <c r="J70" s="12"/>
      <c r="P70" s="54"/>
      <c r="Q70" s="12"/>
      <c r="W70" s="10"/>
      <c r="X70" s="10"/>
    </row>
    <row r="71" spans="1:24" x14ac:dyDescent="0.25">
      <c r="A71" s="16"/>
      <c r="F71" s="12"/>
      <c r="J71" s="12"/>
      <c r="P71" s="54"/>
      <c r="Q71" s="12"/>
      <c r="W71" s="10"/>
      <c r="X71" s="10"/>
    </row>
    <row r="72" spans="1:24" x14ac:dyDescent="0.25">
      <c r="A72" s="16"/>
      <c r="F72" s="12"/>
      <c r="J72" s="12"/>
      <c r="P72" s="54"/>
      <c r="Q72" s="12"/>
      <c r="W72" s="10"/>
      <c r="X72" s="10"/>
    </row>
    <row r="73" spans="1:24" x14ac:dyDescent="0.25">
      <c r="A73" s="16"/>
      <c r="F73" s="12"/>
      <c r="J73" s="12"/>
      <c r="P73" s="54"/>
      <c r="Q73" s="12"/>
      <c r="W73" s="10"/>
      <c r="X73" s="10"/>
    </row>
    <row r="74" spans="1:24" x14ac:dyDescent="0.25">
      <c r="A74" s="16"/>
      <c r="F74" s="12"/>
      <c r="J74" s="12"/>
      <c r="P74" s="54"/>
      <c r="Q74" s="12"/>
      <c r="W74" s="10"/>
      <c r="X74" s="10"/>
    </row>
    <row r="75" spans="1:24" x14ac:dyDescent="0.25">
      <c r="A75" s="16"/>
      <c r="F75" s="12"/>
      <c r="J75" s="12"/>
      <c r="P75" s="54"/>
      <c r="Q75" s="12"/>
      <c r="W75" s="10"/>
      <c r="X75" s="10"/>
    </row>
    <row r="76" spans="1:24" x14ac:dyDescent="0.25">
      <c r="A76" s="16"/>
      <c r="F76" s="12"/>
      <c r="J76" s="12"/>
      <c r="P76" s="54"/>
      <c r="Q76" s="12"/>
      <c r="W76" s="10"/>
      <c r="X76" s="10"/>
    </row>
    <row r="77" spans="1:24" x14ac:dyDescent="0.25">
      <c r="A77" s="16"/>
      <c r="F77" s="12"/>
      <c r="J77" s="12"/>
      <c r="P77" s="54"/>
      <c r="Q77" s="12"/>
      <c r="W77" s="10"/>
      <c r="X77" s="10"/>
    </row>
    <row r="78" spans="1:24" x14ac:dyDescent="0.25">
      <c r="A78" s="16"/>
      <c r="F78" s="12"/>
      <c r="J78" s="12"/>
      <c r="P78" s="54"/>
      <c r="Q78" s="12"/>
      <c r="W78" s="10"/>
      <c r="X78" s="10"/>
    </row>
    <row r="79" spans="1:24" x14ac:dyDescent="0.25">
      <c r="A79" s="16"/>
      <c r="F79" s="12"/>
      <c r="J79" s="12"/>
      <c r="P79" s="54"/>
      <c r="Q79" s="12"/>
      <c r="W79" s="10"/>
      <c r="X79" s="10"/>
    </row>
    <row r="80" spans="1:24" x14ac:dyDescent="0.25">
      <c r="A80" s="16"/>
      <c r="F80" s="12"/>
      <c r="J80" s="12"/>
      <c r="P80" s="54"/>
      <c r="Q80" s="12"/>
      <c r="W80" s="10"/>
      <c r="X80" s="10"/>
    </row>
    <row r="81" spans="1:24" x14ac:dyDescent="0.25">
      <c r="A81" s="16"/>
      <c r="F81" s="12"/>
      <c r="J81" s="12"/>
      <c r="P81" s="54"/>
      <c r="Q81" s="12"/>
      <c r="W81" s="10"/>
      <c r="X81" s="10"/>
    </row>
    <row r="82" spans="1:24" x14ac:dyDescent="0.25">
      <c r="A82" s="16"/>
      <c r="F82" s="12"/>
      <c r="J82" s="12"/>
      <c r="P82" s="54"/>
      <c r="Q82" s="12"/>
      <c r="W82" s="10"/>
      <c r="X82" s="10"/>
    </row>
    <row r="83" spans="1:24" x14ac:dyDescent="0.25">
      <c r="A83" s="16"/>
      <c r="F83" s="12"/>
      <c r="J83" s="12"/>
      <c r="P83" s="54"/>
      <c r="Q83" s="12"/>
      <c r="W83" s="10"/>
      <c r="X83" s="10"/>
    </row>
    <row r="84" spans="1:24" x14ac:dyDescent="0.25">
      <c r="A84" s="16"/>
      <c r="F84" s="12"/>
      <c r="J84" s="12"/>
      <c r="P84" s="54"/>
      <c r="Q84" s="12"/>
      <c r="W84" s="10"/>
      <c r="X84" s="10"/>
    </row>
    <row r="85" spans="1:24" x14ac:dyDescent="0.25">
      <c r="A85" s="16"/>
      <c r="F85" s="12"/>
      <c r="J85" s="12"/>
      <c r="P85" s="54"/>
      <c r="Q85" s="12"/>
      <c r="W85" s="10"/>
      <c r="X85" s="10"/>
    </row>
    <row r="86" spans="1:24" x14ac:dyDescent="0.25">
      <c r="A86" s="16"/>
      <c r="F86" s="12"/>
      <c r="J86" s="12"/>
      <c r="P86" s="54"/>
      <c r="Q86" s="12"/>
      <c r="W86" s="10"/>
      <c r="X86" s="10"/>
    </row>
    <row r="87" spans="1:24" x14ac:dyDescent="0.25">
      <c r="A87" s="16"/>
      <c r="F87" s="12"/>
      <c r="J87" s="12"/>
      <c r="P87" s="54"/>
      <c r="Q87" s="12"/>
      <c r="W87" s="10"/>
      <c r="X87" s="10"/>
    </row>
    <row r="88" spans="1:24" x14ac:dyDescent="0.25">
      <c r="A88" s="16"/>
      <c r="F88" s="12"/>
      <c r="J88" s="12"/>
      <c r="P88" s="54"/>
      <c r="Q88" s="12"/>
      <c r="W88" s="10"/>
      <c r="X88" s="10"/>
    </row>
    <row r="89" spans="1:24" x14ac:dyDescent="0.25">
      <c r="A89" s="16"/>
      <c r="F89" s="12"/>
      <c r="J89" s="12"/>
      <c r="P89" s="54"/>
      <c r="Q89" s="12"/>
      <c r="W89" s="10"/>
      <c r="X89" s="10"/>
    </row>
    <row r="90" spans="1:24" x14ac:dyDescent="0.25">
      <c r="A90" s="16"/>
      <c r="F90" s="12"/>
      <c r="J90" s="12"/>
      <c r="P90" s="54"/>
      <c r="Q90" s="12"/>
      <c r="W90" s="10"/>
      <c r="X90" s="10"/>
    </row>
    <row r="91" spans="1:24" x14ac:dyDescent="0.25">
      <c r="A91" s="16"/>
      <c r="F91" s="12"/>
      <c r="J91" s="12"/>
      <c r="P91" s="54"/>
      <c r="Q91" s="12"/>
      <c r="W91" s="10"/>
      <c r="X91" s="10"/>
    </row>
    <row r="92" spans="1:24" x14ac:dyDescent="0.25">
      <c r="A92" s="16"/>
      <c r="F92" s="12"/>
      <c r="J92" s="12"/>
      <c r="P92" s="54"/>
      <c r="Q92" s="12"/>
      <c r="W92" s="10"/>
      <c r="X92" s="10"/>
    </row>
    <row r="93" spans="1:24" x14ac:dyDescent="0.25">
      <c r="A93" s="16"/>
      <c r="F93" s="12"/>
      <c r="J93" s="12"/>
      <c r="P93" s="54"/>
      <c r="Q93" s="12"/>
      <c r="W93" s="10"/>
      <c r="X93" s="10"/>
    </row>
    <row r="94" spans="1:24" x14ac:dyDescent="0.25">
      <c r="A94" s="16"/>
      <c r="F94" s="12"/>
      <c r="J94" s="12"/>
      <c r="P94" s="54"/>
      <c r="Q94" s="12"/>
      <c r="W94" s="10"/>
      <c r="X94" s="10"/>
    </row>
    <row r="95" spans="1:24" x14ac:dyDescent="0.25">
      <c r="A95" s="16"/>
      <c r="F95" s="12"/>
      <c r="J95" s="12"/>
      <c r="P95" s="54"/>
      <c r="Q95" s="12"/>
      <c r="W95" s="10"/>
      <c r="X95" s="10"/>
    </row>
    <row r="96" spans="1:24" x14ac:dyDescent="0.25">
      <c r="A96" s="16"/>
      <c r="F96" s="12"/>
      <c r="J96" s="12"/>
      <c r="P96" s="54"/>
      <c r="Q96" s="12"/>
      <c r="W96" s="10"/>
      <c r="X96" s="10"/>
    </row>
    <row r="97" spans="1:24" x14ac:dyDescent="0.25">
      <c r="A97" s="16"/>
      <c r="F97" s="12"/>
      <c r="J97" s="12"/>
      <c r="P97" s="54"/>
      <c r="Q97" s="12"/>
      <c r="W97" s="10"/>
      <c r="X97" s="10"/>
    </row>
    <row r="98" spans="1:24" x14ac:dyDescent="0.25">
      <c r="A98" s="16"/>
      <c r="F98" s="12"/>
      <c r="J98" s="12"/>
      <c r="P98" s="54"/>
      <c r="Q98" s="12"/>
      <c r="W98" s="10"/>
      <c r="X98" s="10"/>
    </row>
    <row r="99" spans="1:24" x14ac:dyDescent="0.25">
      <c r="A99" s="16"/>
      <c r="F99" s="12"/>
      <c r="J99" s="12"/>
      <c r="P99" s="54"/>
      <c r="Q99" s="12"/>
      <c r="W99" s="10"/>
      <c r="X99" s="10"/>
    </row>
    <row r="100" spans="1:24" x14ac:dyDescent="0.25">
      <c r="A100" s="16"/>
      <c r="F100" s="12"/>
      <c r="J100" s="12"/>
      <c r="P100" s="54"/>
      <c r="Q100" s="12"/>
      <c r="W100" s="10"/>
      <c r="X100" s="10"/>
    </row>
    <row r="101" spans="1:24" x14ac:dyDescent="0.25">
      <c r="A101" s="16"/>
      <c r="F101" s="12"/>
      <c r="J101" s="12"/>
      <c r="P101" s="54"/>
      <c r="Q101" s="12"/>
      <c r="W101" s="10"/>
      <c r="X101" s="10"/>
    </row>
    <row r="102" spans="1:24" x14ac:dyDescent="0.25">
      <c r="A102" s="16"/>
      <c r="F102" s="12"/>
      <c r="J102" s="12"/>
      <c r="P102" s="54"/>
      <c r="Q102" s="12"/>
      <c r="W102" s="10"/>
      <c r="X102" s="10"/>
    </row>
    <row r="103" spans="1:24" x14ac:dyDescent="0.25">
      <c r="A103" s="16"/>
      <c r="F103" s="12"/>
      <c r="J103" s="12"/>
      <c r="P103" s="54"/>
      <c r="Q103" s="12"/>
      <c r="W103" s="10"/>
      <c r="X103" s="10"/>
    </row>
    <row r="104" spans="1:24" x14ac:dyDescent="0.25">
      <c r="A104" s="16"/>
      <c r="F104" s="12"/>
      <c r="J104" s="12"/>
      <c r="P104" s="54"/>
      <c r="Q104" s="12"/>
      <c r="W104" s="10"/>
      <c r="X104" s="10"/>
    </row>
    <row r="105" spans="1:24" x14ac:dyDescent="0.25">
      <c r="A105" s="16"/>
      <c r="F105" s="12"/>
      <c r="J105" s="12"/>
      <c r="P105" s="54"/>
      <c r="Q105" s="12"/>
      <c r="W105" s="10"/>
      <c r="X105" s="10"/>
    </row>
    <row r="106" spans="1:24" x14ac:dyDescent="0.25">
      <c r="A106" s="16"/>
      <c r="F106" s="12"/>
      <c r="J106" s="12"/>
      <c r="P106" s="54"/>
      <c r="Q106" s="12"/>
      <c r="W106" s="10"/>
      <c r="X106" s="10"/>
    </row>
    <row r="107" spans="1:24" x14ac:dyDescent="0.25">
      <c r="A107" s="16"/>
      <c r="F107" s="12"/>
      <c r="J107" s="12"/>
      <c r="P107" s="54"/>
      <c r="Q107" s="12"/>
      <c r="W107" s="10"/>
      <c r="X107" s="10"/>
    </row>
    <row r="108" spans="1:24" x14ac:dyDescent="0.25">
      <c r="A108" s="16"/>
      <c r="F108" s="12"/>
      <c r="J108" s="12"/>
      <c r="P108" s="54"/>
      <c r="Q108" s="12"/>
      <c r="W108" s="10"/>
      <c r="X108" s="10"/>
    </row>
    <row r="109" spans="1:24" x14ac:dyDescent="0.25">
      <c r="A109" s="16"/>
      <c r="F109" s="12"/>
      <c r="J109" s="12"/>
      <c r="P109" s="54"/>
      <c r="Q109" s="12"/>
      <c r="W109" s="10"/>
      <c r="X109" s="10"/>
    </row>
    <row r="110" spans="1:24" x14ac:dyDescent="0.25">
      <c r="A110" s="16"/>
      <c r="F110" s="12"/>
      <c r="J110" s="12"/>
      <c r="P110" s="54"/>
      <c r="Q110" s="12"/>
      <c r="W110" s="10"/>
      <c r="X110" s="10"/>
    </row>
    <row r="111" spans="1:24" x14ac:dyDescent="0.25">
      <c r="A111" s="16"/>
      <c r="F111" s="12"/>
      <c r="J111" s="12"/>
      <c r="P111" s="54"/>
      <c r="Q111" s="12"/>
      <c r="W111" s="10"/>
      <c r="X111" s="10"/>
    </row>
    <row r="112" spans="1:24" x14ac:dyDescent="0.25">
      <c r="A112" s="16"/>
      <c r="F112" s="12"/>
      <c r="J112" s="12"/>
      <c r="P112" s="54"/>
      <c r="Q112" s="12"/>
      <c r="W112" s="10"/>
      <c r="X112" s="10"/>
    </row>
    <row r="113" spans="1:24" x14ac:dyDescent="0.25">
      <c r="A113" s="16"/>
      <c r="F113" s="12"/>
      <c r="J113" s="12"/>
      <c r="P113" s="54"/>
      <c r="Q113" s="12"/>
      <c r="W113" s="10"/>
      <c r="X113" s="10"/>
    </row>
    <row r="114" spans="1:24" x14ac:dyDescent="0.25">
      <c r="A114" s="16"/>
      <c r="F114" s="12"/>
      <c r="J114" s="12"/>
      <c r="P114" s="54"/>
      <c r="Q114" s="12"/>
      <c r="W114" s="10"/>
      <c r="X114" s="10"/>
    </row>
    <row r="115" spans="1:24" x14ac:dyDescent="0.25">
      <c r="A115" s="16"/>
      <c r="F115" s="12"/>
      <c r="J115" s="12"/>
      <c r="P115" s="54"/>
      <c r="Q115" s="12"/>
      <c r="W115" s="10"/>
      <c r="X115" s="10"/>
    </row>
    <row r="116" spans="1:24" x14ac:dyDescent="0.25">
      <c r="A116" s="16"/>
      <c r="F116" s="12"/>
      <c r="J116" s="12"/>
      <c r="P116" s="54"/>
      <c r="Q116" s="12"/>
      <c r="W116" s="10"/>
      <c r="X116" s="10"/>
    </row>
    <row r="117" spans="1:24" x14ac:dyDescent="0.25">
      <c r="A117" s="16"/>
      <c r="F117" s="12"/>
      <c r="J117" s="12"/>
      <c r="P117" s="54"/>
      <c r="Q117" s="12"/>
      <c r="W117" s="10"/>
      <c r="X117" s="10"/>
    </row>
    <row r="118" spans="1:24" x14ac:dyDescent="0.25">
      <c r="A118" s="16"/>
      <c r="F118" s="12"/>
      <c r="J118" s="12"/>
      <c r="P118" s="54"/>
      <c r="Q118" s="12"/>
      <c r="W118" s="10"/>
      <c r="X118" s="10"/>
    </row>
    <row r="119" spans="1:24" x14ac:dyDescent="0.25">
      <c r="A119" s="16"/>
      <c r="F119" s="12"/>
      <c r="J119" s="12"/>
      <c r="P119" s="54"/>
      <c r="Q119" s="12"/>
      <c r="W119" s="10"/>
      <c r="X119" s="10"/>
    </row>
    <row r="120" spans="1:24" x14ac:dyDescent="0.25">
      <c r="A120" s="16"/>
      <c r="F120" s="12"/>
      <c r="J120" s="12"/>
      <c r="P120" s="54"/>
      <c r="Q120" s="12"/>
      <c r="W120" s="10"/>
      <c r="X120" s="10"/>
    </row>
    <row r="121" spans="1:24" x14ac:dyDescent="0.25">
      <c r="A121" s="16"/>
      <c r="F121" s="12"/>
      <c r="J121" s="12"/>
      <c r="P121" s="54"/>
      <c r="Q121" s="12"/>
      <c r="W121" s="10"/>
      <c r="X121" s="10"/>
    </row>
    <row r="122" spans="1:24" x14ac:dyDescent="0.25">
      <c r="A122" s="16"/>
      <c r="F122" s="12"/>
      <c r="J122" s="12"/>
      <c r="P122" s="54"/>
      <c r="Q122" s="12"/>
      <c r="W122" s="10"/>
      <c r="X122" s="10"/>
    </row>
    <row r="123" spans="1:24" x14ac:dyDescent="0.25">
      <c r="A123" s="16"/>
      <c r="F123" s="12"/>
      <c r="J123" s="12"/>
      <c r="P123" s="54"/>
      <c r="Q123" s="12"/>
      <c r="W123" s="10"/>
      <c r="X123" s="10"/>
    </row>
    <row r="124" spans="1:24" x14ac:dyDescent="0.25">
      <c r="A124" s="16"/>
      <c r="F124" s="12"/>
      <c r="J124" s="12"/>
      <c r="P124" s="54"/>
      <c r="Q124" s="12"/>
      <c r="W124" s="10"/>
      <c r="X124" s="10"/>
    </row>
    <row r="125" spans="1:24" x14ac:dyDescent="0.25">
      <c r="A125" s="16"/>
      <c r="F125" s="12"/>
      <c r="J125" s="12"/>
      <c r="P125" s="54"/>
      <c r="Q125" s="12"/>
      <c r="W125" s="10"/>
      <c r="X125" s="10"/>
    </row>
    <row r="126" spans="1:24" x14ac:dyDescent="0.25">
      <c r="A126" s="16"/>
      <c r="F126" s="12"/>
      <c r="J126" s="12"/>
      <c r="P126" s="54"/>
      <c r="Q126" s="12"/>
      <c r="W126" s="10"/>
      <c r="X126" s="10"/>
    </row>
    <row r="127" spans="1:24" x14ac:dyDescent="0.25">
      <c r="A127" s="16"/>
      <c r="F127" s="12"/>
      <c r="J127" s="12"/>
      <c r="P127" s="54"/>
      <c r="Q127" s="12"/>
      <c r="W127" s="10"/>
      <c r="X127" s="10"/>
    </row>
    <row r="128" spans="1:24" x14ac:dyDescent="0.25">
      <c r="A128" s="16"/>
      <c r="F128" s="12"/>
      <c r="J128" s="12"/>
      <c r="P128" s="54"/>
      <c r="Q128" s="12"/>
      <c r="W128" s="10"/>
      <c r="X128" s="10"/>
    </row>
    <row r="129" spans="1:24" x14ac:dyDescent="0.25">
      <c r="A129" s="16"/>
      <c r="F129" s="12"/>
      <c r="J129" s="12"/>
      <c r="P129" s="54"/>
      <c r="Q129" s="12"/>
      <c r="W129" s="10"/>
      <c r="X129" s="10"/>
    </row>
    <row r="130" spans="1:24" x14ac:dyDescent="0.25">
      <c r="A130" s="16"/>
      <c r="F130" s="12"/>
      <c r="J130" s="12"/>
      <c r="P130" s="54"/>
      <c r="Q130" s="12"/>
      <c r="W130" s="10"/>
      <c r="X130" s="10"/>
    </row>
    <row r="131" spans="1:24" x14ac:dyDescent="0.25">
      <c r="A131" s="16"/>
      <c r="F131" s="12"/>
      <c r="J131" s="12"/>
      <c r="P131" s="54"/>
      <c r="Q131" s="12"/>
      <c r="W131" s="10"/>
      <c r="X131" s="10"/>
    </row>
    <row r="132" spans="1:24" x14ac:dyDescent="0.25">
      <c r="A132" s="16"/>
      <c r="F132" s="12"/>
      <c r="J132" s="12"/>
      <c r="P132" s="54"/>
      <c r="Q132" s="12"/>
      <c r="W132" s="10"/>
      <c r="X132" s="10"/>
    </row>
    <row r="133" spans="1:24" x14ac:dyDescent="0.25">
      <c r="A133" s="16"/>
      <c r="F133" s="12"/>
      <c r="J133" s="12"/>
      <c r="P133" s="54"/>
      <c r="Q133" s="12"/>
      <c r="W133" s="10"/>
      <c r="X133" s="10"/>
    </row>
    <row r="134" spans="1:24" x14ac:dyDescent="0.25">
      <c r="A134" s="16"/>
      <c r="F134" s="12"/>
      <c r="J134" s="12"/>
      <c r="P134" s="54"/>
      <c r="Q134" s="12"/>
      <c r="W134" s="10"/>
      <c r="X134" s="10"/>
    </row>
    <row r="135" spans="1:24" x14ac:dyDescent="0.25">
      <c r="A135" s="16"/>
      <c r="F135" s="12"/>
      <c r="J135" s="12"/>
      <c r="P135" s="54"/>
      <c r="Q135" s="12"/>
      <c r="W135" s="10"/>
      <c r="X135" s="10"/>
    </row>
    <row r="136" spans="1:24" x14ac:dyDescent="0.25">
      <c r="A136" s="16"/>
      <c r="F136" s="12"/>
      <c r="J136" s="12"/>
      <c r="P136" s="54"/>
      <c r="Q136" s="12"/>
      <c r="W136" s="10"/>
      <c r="X136" s="10"/>
    </row>
    <row r="137" spans="1:24" x14ac:dyDescent="0.25">
      <c r="A137" s="16"/>
      <c r="F137" s="12"/>
      <c r="J137" s="12"/>
      <c r="P137" s="54"/>
      <c r="Q137" s="12"/>
      <c r="W137" s="10"/>
      <c r="X137" s="10"/>
    </row>
    <row r="138" spans="1:24" x14ac:dyDescent="0.25">
      <c r="A138" s="16"/>
      <c r="F138" s="12"/>
      <c r="J138" s="12"/>
      <c r="P138" s="54"/>
      <c r="Q138" s="12"/>
      <c r="W138" s="10"/>
      <c r="X138" s="10"/>
    </row>
    <row r="139" spans="1:24" x14ac:dyDescent="0.25">
      <c r="A139" s="16"/>
      <c r="F139" s="12"/>
      <c r="J139" s="12"/>
      <c r="P139" s="54"/>
      <c r="Q139" s="12"/>
      <c r="W139" s="10"/>
      <c r="X139" s="10"/>
    </row>
    <row r="140" spans="1:24" x14ac:dyDescent="0.25">
      <c r="A140" s="16"/>
      <c r="F140" s="12"/>
      <c r="J140" s="12"/>
      <c r="P140" s="54"/>
      <c r="Q140" s="12"/>
      <c r="W140" s="10"/>
      <c r="X140" s="10"/>
    </row>
    <row r="141" spans="1:24" x14ac:dyDescent="0.25">
      <c r="A141" s="16"/>
      <c r="F141" s="12"/>
      <c r="J141" s="12"/>
      <c r="P141" s="54"/>
      <c r="Q141" s="12"/>
      <c r="W141" s="10"/>
      <c r="X141" s="10"/>
    </row>
    <row r="142" spans="1:24" x14ac:dyDescent="0.25">
      <c r="A142" s="16"/>
      <c r="F142" s="12"/>
      <c r="J142" s="12"/>
      <c r="P142" s="54"/>
      <c r="Q142" s="12"/>
      <c r="W142" s="10"/>
      <c r="X142" s="10"/>
    </row>
    <row r="143" spans="1:24" x14ac:dyDescent="0.25">
      <c r="A143" s="16"/>
      <c r="F143" s="12"/>
      <c r="J143" s="12"/>
      <c r="P143" s="54"/>
      <c r="Q143" s="12"/>
      <c r="W143" s="10"/>
      <c r="X143" s="10"/>
    </row>
    <row r="144" spans="1:24" x14ac:dyDescent="0.25">
      <c r="A144" s="16"/>
      <c r="F144" s="12"/>
      <c r="J144" s="12"/>
      <c r="P144" s="54"/>
      <c r="Q144" s="12"/>
      <c r="W144" s="10"/>
      <c r="X144" s="10"/>
    </row>
    <row r="145" spans="1:24" x14ac:dyDescent="0.25">
      <c r="A145" s="16"/>
      <c r="F145" s="12"/>
      <c r="J145" s="12"/>
      <c r="P145" s="54"/>
      <c r="Q145" s="12"/>
      <c r="W145" s="10"/>
      <c r="X145" s="10"/>
    </row>
    <row r="146" spans="1:24" x14ac:dyDescent="0.25">
      <c r="A146" s="16"/>
      <c r="F146" s="12"/>
      <c r="J146" s="12"/>
      <c r="P146" s="54"/>
      <c r="Q146" s="12"/>
      <c r="W146" s="10"/>
      <c r="X146" s="10"/>
    </row>
    <row r="147" spans="1:24" x14ac:dyDescent="0.25">
      <c r="A147" s="16"/>
      <c r="F147" s="12"/>
      <c r="J147" s="12"/>
      <c r="P147" s="54"/>
      <c r="Q147" s="12"/>
      <c r="W147" s="10"/>
      <c r="X147" s="10"/>
    </row>
    <row r="148" spans="1:24" x14ac:dyDescent="0.25">
      <c r="A148" s="16"/>
      <c r="F148" s="12"/>
      <c r="J148" s="12"/>
      <c r="P148" s="54"/>
      <c r="Q148" s="12"/>
      <c r="W148" s="10"/>
      <c r="X148" s="10"/>
    </row>
    <row r="149" spans="1:24" x14ac:dyDescent="0.25">
      <c r="A149" s="16"/>
      <c r="F149" s="12"/>
      <c r="J149" s="12"/>
      <c r="P149" s="54"/>
      <c r="Q149" s="12"/>
      <c r="W149" s="10"/>
      <c r="X149" s="10"/>
    </row>
    <row r="150" spans="1:24" x14ac:dyDescent="0.25">
      <c r="A150" s="16"/>
      <c r="F150" s="12"/>
      <c r="J150" s="12"/>
      <c r="P150" s="54"/>
      <c r="Q150" s="12"/>
      <c r="W150" s="10"/>
      <c r="X150" s="10"/>
    </row>
    <row r="151" spans="1:24" x14ac:dyDescent="0.25">
      <c r="A151" s="16"/>
      <c r="F151" s="12"/>
      <c r="J151" s="12"/>
      <c r="P151" s="54"/>
      <c r="Q151" s="12"/>
      <c r="W151" s="10"/>
      <c r="X151" s="10"/>
    </row>
    <row r="152" spans="1:24" x14ac:dyDescent="0.25">
      <c r="A152" s="16"/>
      <c r="F152" s="12"/>
      <c r="J152" s="12"/>
      <c r="P152" s="54"/>
      <c r="Q152" s="12"/>
      <c r="W152" s="10"/>
      <c r="X152" s="10"/>
    </row>
    <row r="153" spans="1:24" x14ac:dyDescent="0.25">
      <c r="A153" s="16"/>
      <c r="F153" s="12"/>
      <c r="J153" s="12"/>
      <c r="P153" s="54"/>
      <c r="Q153" s="12"/>
      <c r="W153" s="10"/>
      <c r="X153" s="10"/>
    </row>
    <row r="154" spans="1:24" x14ac:dyDescent="0.25">
      <c r="A154" s="16"/>
      <c r="F154" s="12"/>
      <c r="J154" s="12"/>
      <c r="P154" s="54"/>
      <c r="Q154" s="12"/>
      <c r="W154" s="10"/>
      <c r="X154" s="10"/>
    </row>
    <row r="155" spans="1:24" x14ac:dyDescent="0.25">
      <c r="A155" s="16"/>
      <c r="F155" s="12"/>
      <c r="J155" s="12"/>
      <c r="P155" s="54"/>
      <c r="Q155" s="12"/>
      <c r="W155" s="10"/>
      <c r="X155" s="10"/>
    </row>
    <row r="156" spans="1:24" x14ac:dyDescent="0.25">
      <c r="A156" s="16"/>
      <c r="F156" s="12"/>
      <c r="J156" s="12"/>
      <c r="P156" s="54"/>
      <c r="Q156" s="12"/>
      <c r="W156" s="10"/>
      <c r="X156" s="10"/>
    </row>
    <row r="157" spans="1:24" x14ac:dyDescent="0.25">
      <c r="A157" s="16"/>
      <c r="F157" s="12"/>
      <c r="J157" s="12"/>
      <c r="P157" s="54"/>
      <c r="Q157" s="12"/>
      <c r="W157" s="10"/>
      <c r="X157" s="10"/>
    </row>
    <row r="158" spans="1:24" x14ac:dyDescent="0.25">
      <c r="A158" s="16"/>
      <c r="F158" s="12"/>
      <c r="J158" s="12"/>
      <c r="P158" s="54"/>
      <c r="Q158" s="12"/>
      <c r="W158" s="10"/>
      <c r="X158" s="10"/>
    </row>
    <row r="159" spans="1:24" x14ac:dyDescent="0.25">
      <c r="A159" s="16"/>
      <c r="F159" s="12"/>
      <c r="J159" s="12"/>
      <c r="P159" s="54"/>
      <c r="Q159" s="12"/>
      <c r="W159" s="10"/>
      <c r="X159" s="10"/>
    </row>
    <row r="160" spans="1:24" x14ac:dyDescent="0.25">
      <c r="A160" s="16"/>
      <c r="F160" s="12"/>
      <c r="J160" s="12"/>
      <c r="P160" s="54"/>
      <c r="Q160" s="12"/>
      <c r="W160" s="10"/>
      <c r="X160" s="10"/>
    </row>
    <row r="161" spans="1:24" x14ac:dyDescent="0.25">
      <c r="A161" s="16"/>
      <c r="F161" s="12"/>
      <c r="J161" s="12"/>
      <c r="P161" s="54"/>
      <c r="Q161" s="12"/>
      <c r="W161" s="10"/>
      <c r="X161" s="10"/>
    </row>
    <row r="162" spans="1:24" x14ac:dyDescent="0.25">
      <c r="A162" s="16"/>
      <c r="F162" s="12"/>
      <c r="J162" s="12"/>
      <c r="P162" s="54"/>
      <c r="Q162" s="12"/>
      <c r="W162" s="10"/>
      <c r="X162" s="10"/>
    </row>
    <row r="163" spans="1:24" x14ac:dyDescent="0.25">
      <c r="A163" s="16"/>
      <c r="F163" s="12"/>
      <c r="J163" s="12"/>
      <c r="P163" s="54"/>
      <c r="Q163" s="12"/>
      <c r="W163" s="10"/>
      <c r="X163" s="10"/>
    </row>
    <row r="164" spans="1:24" x14ac:dyDescent="0.25">
      <c r="A164" s="16"/>
      <c r="F164" s="12"/>
      <c r="J164" s="12"/>
      <c r="P164" s="54"/>
      <c r="Q164" s="12"/>
      <c r="W164" s="10"/>
      <c r="X164" s="10"/>
    </row>
    <row r="165" spans="1:24" x14ac:dyDescent="0.25">
      <c r="A165" s="16"/>
      <c r="F165" s="12"/>
      <c r="J165" s="12"/>
      <c r="P165" s="54"/>
      <c r="Q165" s="12"/>
      <c r="W165" s="10"/>
      <c r="X165" s="10"/>
    </row>
    <row r="166" spans="1:24" x14ac:dyDescent="0.25">
      <c r="A166" s="16"/>
      <c r="F166" s="12"/>
      <c r="J166" s="12"/>
      <c r="P166" s="54"/>
      <c r="Q166" s="12"/>
      <c r="W166" s="10"/>
      <c r="X166" s="10"/>
    </row>
    <row r="167" spans="1:24" x14ac:dyDescent="0.25">
      <c r="A167" s="16"/>
      <c r="F167" s="12"/>
      <c r="J167" s="12"/>
      <c r="P167" s="54"/>
      <c r="Q167" s="12"/>
      <c r="W167" s="10"/>
      <c r="X167" s="10"/>
    </row>
    <row r="168" spans="1:24" x14ac:dyDescent="0.25">
      <c r="A168" s="16"/>
      <c r="F168" s="12"/>
      <c r="J168" s="12"/>
      <c r="P168" s="54"/>
      <c r="Q168" s="12"/>
      <c r="W168" s="10"/>
      <c r="X168" s="10"/>
    </row>
    <row r="169" spans="1:24" x14ac:dyDescent="0.25">
      <c r="A169" s="16"/>
      <c r="F169" s="12"/>
      <c r="J169" s="12"/>
      <c r="P169" s="54"/>
      <c r="Q169" s="12"/>
      <c r="W169" s="10"/>
      <c r="X169" s="10"/>
    </row>
    <row r="170" spans="1:24" x14ac:dyDescent="0.25">
      <c r="A170" s="16"/>
      <c r="F170" s="12"/>
      <c r="J170" s="12"/>
      <c r="P170" s="54"/>
      <c r="Q170" s="12"/>
      <c r="W170" s="10"/>
      <c r="X170" s="10"/>
    </row>
    <row r="171" spans="1:24" x14ac:dyDescent="0.25">
      <c r="A171" s="16"/>
      <c r="F171" s="12"/>
      <c r="J171" s="12"/>
      <c r="P171" s="54"/>
      <c r="Q171" s="12"/>
      <c r="W171" s="10"/>
      <c r="X171" s="10"/>
    </row>
    <row r="172" spans="1:24" x14ac:dyDescent="0.25">
      <c r="A172" s="16"/>
      <c r="F172" s="12"/>
      <c r="J172" s="12"/>
      <c r="P172" s="54"/>
      <c r="Q172" s="12"/>
      <c r="W172" s="10"/>
      <c r="X172" s="10"/>
    </row>
    <row r="173" spans="1:24" x14ac:dyDescent="0.25">
      <c r="A173" s="16"/>
      <c r="F173" s="12"/>
      <c r="J173" s="12"/>
      <c r="P173" s="54"/>
      <c r="Q173" s="12"/>
      <c r="W173" s="10"/>
      <c r="X173" s="10"/>
    </row>
    <row r="174" spans="1:24" x14ac:dyDescent="0.25">
      <c r="A174" s="16"/>
      <c r="F174" s="12"/>
      <c r="J174" s="12"/>
      <c r="P174" s="54"/>
      <c r="Q174" s="12"/>
      <c r="W174" s="10"/>
      <c r="X174" s="10"/>
    </row>
    <row r="175" spans="1:24" x14ac:dyDescent="0.25">
      <c r="A175" s="16"/>
      <c r="F175" s="12"/>
      <c r="J175" s="12"/>
      <c r="P175" s="54"/>
      <c r="Q175" s="12"/>
      <c r="W175" s="10"/>
      <c r="X175" s="10"/>
    </row>
    <row r="176" spans="1:24" x14ac:dyDescent="0.25">
      <c r="A176" s="16"/>
      <c r="F176" s="12"/>
      <c r="J176" s="12"/>
      <c r="P176" s="54"/>
      <c r="Q176" s="12"/>
      <c r="W176" s="10"/>
      <c r="X176" s="10"/>
    </row>
    <row r="177" spans="1:24" x14ac:dyDescent="0.25">
      <c r="A177" s="16"/>
      <c r="F177" s="12"/>
      <c r="J177" s="12"/>
      <c r="P177" s="54"/>
      <c r="Q177" s="12"/>
      <c r="W177" s="10"/>
      <c r="X177" s="10"/>
    </row>
    <row r="178" spans="1:24" x14ac:dyDescent="0.25">
      <c r="A178" s="16"/>
      <c r="F178" s="12"/>
      <c r="J178" s="12"/>
      <c r="P178" s="54"/>
      <c r="Q178" s="12"/>
      <c r="W178" s="10"/>
      <c r="X178" s="10"/>
    </row>
    <row r="179" spans="1:24" x14ac:dyDescent="0.25">
      <c r="A179" s="16"/>
      <c r="F179" s="12"/>
      <c r="J179" s="12"/>
      <c r="P179" s="54"/>
      <c r="Q179" s="12"/>
      <c r="W179" s="10"/>
      <c r="X179" s="10"/>
    </row>
    <row r="180" spans="1:24" x14ac:dyDescent="0.25">
      <c r="A180" s="16"/>
      <c r="F180" s="12"/>
      <c r="J180" s="12"/>
      <c r="P180" s="54"/>
      <c r="Q180" s="12"/>
      <c r="W180" s="10"/>
      <c r="X180" s="10"/>
    </row>
    <row r="181" spans="1:24" x14ac:dyDescent="0.25">
      <c r="A181" s="16"/>
      <c r="F181" s="12"/>
      <c r="J181" s="12"/>
      <c r="P181" s="54"/>
      <c r="Q181" s="12"/>
      <c r="W181" s="10"/>
      <c r="X181" s="10"/>
    </row>
    <row r="182" spans="1:24" x14ac:dyDescent="0.25">
      <c r="A182" s="16"/>
      <c r="F182" s="12"/>
      <c r="J182" s="12"/>
      <c r="P182" s="54"/>
      <c r="Q182" s="12"/>
      <c r="W182" s="10"/>
      <c r="X182" s="10"/>
    </row>
    <row r="183" spans="1:24" x14ac:dyDescent="0.25">
      <c r="A183" s="16"/>
      <c r="F183" s="12"/>
      <c r="J183" s="12"/>
      <c r="P183" s="54"/>
      <c r="Q183" s="12"/>
      <c r="W183" s="10"/>
      <c r="X183" s="10"/>
    </row>
    <row r="184" spans="1:24" x14ac:dyDescent="0.25">
      <c r="A184" s="16"/>
      <c r="F184" s="12"/>
      <c r="J184" s="12"/>
      <c r="P184" s="54"/>
      <c r="Q184" s="12"/>
      <c r="W184" s="10"/>
      <c r="X184" s="10"/>
    </row>
    <row r="185" spans="1:24" x14ac:dyDescent="0.25">
      <c r="A185" s="16"/>
      <c r="F185" s="12"/>
      <c r="J185" s="12"/>
      <c r="P185" s="54"/>
      <c r="Q185" s="12"/>
      <c r="W185" s="10"/>
      <c r="X185" s="10"/>
    </row>
    <row r="186" spans="1:24" x14ac:dyDescent="0.25">
      <c r="A186" s="16"/>
      <c r="F186" s="12"/>
      <c r="J186" s="12"/>
      <c r="P186" s="54"/>
      <c r="Q186" s="12"/>
      <c r="W186" s="10"/>
      <c r="X186" s="10"/>
    </row>
    <row r="187" spans="1:24" x14ac:dyDescent="0.25">
      <c r="A187" s="16"/>
      <c r="F187" s="12"/>
      <c r="J187" s="12"/>
      <c r="P187" s="54"/>
      <c r="Q187" s="12"/>
      <c r="W187" s="10"/>
      <c r="X187" s="10"/>
    </row>
    <row r="188" spans="1:24" x14ac:dyDescent="0.25">
      <c r="A188" s="16"/>
      <c r="F188" s="12"/>
      <c r="J188" s="12"/>
      <c r="P188" s="54"/>
      <c r="Q188" s="12"/>
      <c r="W188" s="10"/>
      <c r="X188" s="10"/>
    </row>
    <row r="189" spans="1:24" x14ac:dyDescent="0.25">
      <c r="A189" s="16"/>
      <c r="F189" s="12"/>
      <c r="J189" s="12"/>
      <c r="P189" s="54"/>
      <c r="Q189" s="12"/>
      <c r="W189" s="10"/>
      <c r="X189" s="10"/>
    </row>
    <row r="190" spans="1:24" x14ac:dyDescent="0.25">
      <c r="A190" s="16"/>
      <c r="F190" s="12"/>
      <c r="J190" s="12"/>
      <c r="P190" s="54"/>
      <c r="Q190" s="12"/>
      <c r="W190" s="10"/>
      <c r="X190" s="10"/>
    </row>
    <row r="191" spans="1:24" x14ac:dyDescent="0.25">
      <c r="A191" s="16"/>
      <c r="F191" s="12"/>
      <c r="J191" s="12"/>
      <c r="P191" s="54"/>
      <c r="Q191" s="12"/>
      <c r="W191" s="10"/>
      <c r="X191" s="10"/>
    </row>
    <row r="192" spans="1:24" x14ac:dyDescent="0.25">
      <c r="A192" s="16"/>
      <c r="F192" s="12"/>
      <c r="J192" s="12"/>
      <c r="P192" s="54"/>
      <c r="Q192" s="12"/>
      <c r="W192" s="10"/>
      <c r="X192" s="10"/>
    </row>
    <row r="193" spans="1:24" x14ac:dyDescent="0.25">
      <c r="A193" s="16"/>
      <c r="F193" s="12"/>
      <c r="J193" s="12"/>
      <c r="P193" s="54"/>
      <c r="Q193" s="12"/>
      <c r="W193" s="10"/>
      <c r="X193" s="10"/>
    </row>
    <row r="194" spans="1:24" x14ac:dyDescent="0.25">
      <c r="A194" s="16"/>
      <c r="F194" s="12"/>
      <c r="J194" s="12"/>
      <c r="P194" s="54"/>
      <c r="Q194" s="12"/>
      <c r="W194" s="10"/>
      <c r="X194" s="10"/>
    </row>
    <row r="195" spans="1:24" x14ac:dyDescent="0.25">
      <c r="A195" s="16"/>
      <c r="F195" s="12"/>
      <c r="J195" s="12"/>
      <c r="P195" s="54"/>
      <c r="Q195" s="12"/>
      <c r="W195" s="10"/>
      <c r="X195" s="10"/>
    </row>
    <row r="196" spans="1:24" x14ac:dyDescent="0.25">
      <c r="A196" s="16"/>
      <c r="F196" s="12"/>
      <c r="J196" s="12"/>
      <c r="P196" s="54"/>
      <c r="Q196" s="12"/>
      <c r="W196" s="10"/>
      <c r="X196" s="10"/>
    </row>
    <row r="197" spans="1:24" x14ac:dyDescent="0.25">
      <c r="A197" s="16"/>
      <c r="F197" s="12"/>
      <c r="J197" s="12"/>
      <c r="P197" s="54"/>
      <c r="Q197" s="12"/>
      <c r="W197" s="10"/>
      <c r="X197" s="10"/>
    </row>
    <row r="198" spans="1:24" x14ac:dyDescent="0.25">
      <c r="A198" s="16"/>
      <c r="F198" s="12"/>
      <c r="J198" s="12"/>
      <c r="P198" s="54"/>
      <c r="Q198" s="12"/>
      <c r="W198" s="10"/>
      <c r="X198" s="10"/>
    </row>
    <row r="199" spans="1:24" x14ac:dyDescent="0.25">
      <c r="A199" s="16"/>
      <c r="F199" s="12"/>
      <c r="J199" s="12"/>
      <c r="P199" s="54"/>
      <c r="Q199" s="12"/>
      <c r="W199" s="10"/>
      <c r="X199" s="10"/>
    </row>
    <row r="200" spans="1:24" x14ac:dyDescent="0.25">
      <c r="A200" s="16"/>
      <c r="F200" s="12"/>
      <c r="J200" s="12"/>
      <c r="P200" s="54"/>
      <c r="Q200" s="12"/>
      <c r="W200" s="10"/>
      <c r="X200" s="10"/>
    </row>
    <row r="201" spans="1:24" x14ac:dyDescent="0.25">
      <c r="A201" s="16"/>
      <c r="F201" s="12"/>
      <c r="J201" s="12"/>
      <c r="P201" s="54"/>
      <c r="Q201" s="12"/>
      <c r="W201" s="10"/>
      <c r="X201" s="10"/>
    </row>
    <row r="202" spans="1:24" x14ac:dyDescent="0.25">
      <c r="A202" s="16"/>
      <c r="F202" s="12"/>
      <c r="J202" s="12"/>
      <c r="P202" s="54"/>
      <c r="Q202" s="12"/>
      <c r="W202" s="10"/>
      <c r="X202" s="10"/>
    </row>
    <row r="203" spans="1:24" x14ac:dyDescent="0.25">
      <c r="A203" s="16"/>
      <c r="F203" s="12"/>
      <c r="J203" s="12"/>
      <c r="P203" s="54"/>
      <c r="Q203" s="12"/>
      <c r="W203" s="10"/>
      <c r="X203" s="10"/>
    </row>
    <row r="204" spans="1:24" x14ac:dyDescent="0.25">
      <c r="A204" s="16"/>
      <c r="F204" s="12"/>
      <c r="J204" s="12"/>
      <c r="P204" s="54"/>
      <c r="Q204" s="12"/>
      <c r="W204" s="10"/>
      <c r="X204" s="10"/>
    </row>
    <row r="205" spans="1:24" x14ac:dyDescent="0.25">
      <c r="A205" s="16"/>
      <c r="F205" s="12"/>
      <c r="J205" s="12"/>
      <c r="P205" s="54"/>
      <c r="Q205" s="12"/>
      <c r="W205" s="10"/>
      <c r="X205" s="10"/>
    </row>
    <row r="206" spans="1:24" x14ac:dyDescent="0.25">
      <c r="A206" s="16"/>
      <c r="F206" s="12"/>
      <c r="J206" s="12"/>
      <c r="P206" s="54"/>
      <c r="Q206" s="12"/>
      <c r="W206" s="10"/>
      <c r="X206" s="10"/>
    </row>
    <row r="207" spans="1:24" x14ac:dyDescent="0.25">
      <c r="A207" s="16"/>
      <c r="F207" s="12"/>
      <c r="J207" s="12"/>
      <c r="P207" s="54"/>
      <c r="Q207" s="12"/>
      <c r="W207" s="10"/>
      <c r="X207" s="10"/>
    </row>
    <row r="208" spans="1:24" x14ac:dyDescent="0.25">
      <c r="A208" s="16"/>
      <c r="F208" s="12"/>
      <c r="J208" s="12"/>
      <c r="P208" s="54"/>
      <c r="Q208" s="12"/>
      <c r="W208" s="10"/>
      <c r="X208" s="10"/>
    </row>
    <row r="209" spans="1:24" x14ac:dyDescent="0.25">
      <c r="A209" s="16"/>
      <c r="F209" s="12"/>
      <c r="J209" s="12"/>
      <c r="P209" s="54"/>
      <c r="Q209" s="12"/>
      <c r="W209" s="10"/>
      <c r="X209" s="10"/>
    </row>
    <row r="210" spans="1:24" x14ac:dyDescent="0.25">
      <c r="A210" s="16"/>
      <c r="F210" s="12"/>
      <c r="J210" s="12"/>
      <c r="P210" s="54"/>
      <c r="Q210" s="12"/>
      <c r="W210" s="10"/>
      <c r="X210" s="10"/>
    </row>
    <row r="211" spans="1:24" x14ac:dyDescent="0.25">
      <c r="A211" s="16"/>
      <c r="F211" s="12"/>
      <c r="J211" s="12"/>
      <c r="P211" s="54"/>
      <c r="Q211" s="12"/>
      <c r="W211" s="10"/>
      <c r="X211" s="10"/>
    </row>
    <row r="212" spans="1:24" x14ac:dyDescent="0.25">
      <c r="A212" s="16"/>
      <c r="F212" s="12"/>
      <c r="J212" s="12"/>
      <c r="P212" s="54"/>
      <c r="Q212" s="12"/>
      <c r="W212" s="10"/>
      <c r="X212" s="10"/>
    </row>
    <row r="213" spans="1:24" x14ac:dyDescent="0.25">
      <c r="A213" s="16"/>
      <c r="F213" s="12"/>
      <c r="J213" s="12"/>
      <c r="P213" s="54"/>
      <c r="Q213" s="12"/>
      <c r="W213" s="10"/>
      <c r="X213" s="10"/>
    </row>
    <row r="214" spans="1:24" x14ac:dyDescent="0.25">
      <c r="A214" s="16"/>
      <c r="F214" s="12"/>
      <c r="J214" s="12"/>
      <c r="P214" s="54"/>
      <c r="Q214" s="12"/>
      <c r="W214" s="10"/>
      <c r="X214" s="10"/>
    </row>
    <row r="215" spans="1:24" x14ac:dyDescent="0.25">
      <c r="A215" s="16"/>
      <c r="F215" s="12"/>
      <c r="J215" s="12"/>
      <c r="P215" s="54"/>
      <c r="Q215" s="12"/>
      <c r="W215" s="10"/>
      <c r="X215" s="10"/>
    </row>
    <row r="216" spans="1:24" x14ac:dyDescent="0.25">
      <c r="A216" s="16"/>
      <c r="F216" s="12"/>
      <c r="J216" s="12"/>
      <c r="P216" s="54"/>
      <c r="Q216" s="12"/>
      <c r="W216" s="10"/>
      <c r="X216" s="10"/>
    </row>
    <row r="217" spans="1:24" x14ac:dyDescent="0.25">
      <c r="A217" s="16"/>
      <c r="F217" s="12"/>
      <c r="J217" s="12"/>
      <c r="P217" s="54"/>
      <c r="Q217" s="12"/>
      <c r="W217" s="10"/>
      <c r="X217" s="10"/>
    </row>
    <row r="218" spans="1:24" x14ac:dyDescent="0.25">
      <c r="A218" s="16"/>
      <c r="F218" s="12"/>
      <c r="J218" s="12"/>
      <c r="P218" s="54"/>
      <c r="Q218" s="12"/>
      <c r="W218" s="10"/>
      <c r="X218" s="10"/>
    </row>
    <row r="219" spans="1:24" x14ac:dyDescent="0.25">
      <c r="A219" s="16"/>
      <c r="F219" s="12"/>
      <c r="J219" s="12"/>
      <c r="P219" s="54"/>
      <c r="Q219" s="12"/>
      <c r="W219" s="10"/>
      <c r="X219" s="10"/>
    </row>
    <row r="220" spans="1:24" x14ac:dyDescent="0.25">
      <c r="A220" s="16"/>
      <c r="F220" s="12"/>
      <c r="J220" s="12"/>
      <c r="P220" s="54"/>
      <c r="Q220" s="12"/>
      <c r="W220" s="10"/>
      <c r="X220" s="10"/>
    </row>
    <row r="221" spans="1:24" x14ac:dyDescent="0.25">
      <c r="A221" s="16"/>
      <c r="F221" s="12"/>
      <c r="J221" s="12"/>
      <c r="P221" s="54"/>
      <c r="Q221" s="12"/>
      <c r="W221" s="10"/>
      <c r="X221" s="10"/>
    </row>
    <row r="222" spans="1:24" x14ac:dyDescent="0.25">
      <c r="A222" s="16"/>
      <c r="F222" s="12"/>
      <c r="J222" s="12"/>
      <c r="P222" s="54"/>
      <c r="Q222" s="12"/>
      <c r="W222" s="10"/>
      <c r="X222" s="10"/>
    </row>
    <row r="223" spans="1:24" x14ac:dyDescent="0.25">
      <c r="A223" s="16"/>
      <c r="F223" s="12"/>
      <c r="J223" s="12"/>
      <c r="P223" s="54"/>
      <c r="Q223" s="12"/>
      <c r="W223" s="10"/>
      <c r="X223" s="10"/>
    </row>
    <row r="224" spans="1:24" x14ac:dyDescent="0.25">
      <c r="A224" s="16"/>
      <c r="F224" s="12"/>
      <c r="J224" s="12"/>
      <c r="P224" s="54"/>
      <c r="Q224" s="12"/>
      <c r="W224" s="10"/>
      <c r="X224" s="10"/>
    </row>
    <row r="225" spans="1:24" x14ac:dyDescent="0.25">
      <c r="A225" s="16"/>
      <c r="F225" s="12"/>
      <c r="J225" s="12"/>
      <c r="P225" s="54"/>
      <c r="Q225" s="12"/>
      <c r="W225" s="10"/>
      <c r="X225" s="10"/>
    </row>
    <row r="226" spans="1:24" x14ac:dyDescent="0.25">
      <c r="A226" s="16"/>
      <c r="F226" s="12"/>
      <c r="J226" s="12"/>
      <c r="P226" s="54"/>
      <c r="Q226" s="12"/>
      <c r="W226" s="10"/>
      <c r="X226" s="10"/>
    </row>
    <row r="227" spans="1:24" x14ac:dyDescent="0.25">
      <c r="A227" s="16"/>
      <c r="F227" s="12"/>
      <c r="J227" s="12"/>
      <c r="P227" s="54"/>
      <c r="Q227" s="12"/>
      <c r="W227" s="10"/>
      <c r="X227" s="10"/>
    </row>
    <row r="228" spans="1:24" x14ac:dyDescent="0.25">
      <c r="A228" s="16"/>
      <c r="F228" s="12"/>
      <c r="J228" s="12"/>
      <c r="P228" s="54"/>
      <c r="Q228" s="12"/>
      <c r="W228" s="10"/>
      <c r="X228" s="10"/>
    </row>
    <row r="229" spans="1:24" x14ac:dyDescent="0.25">
      <c r="A229" s="16"/>
      <c r="F229" s="12"/>
      <c r="J229" s="12"/>
      <c r="P229" s="54"/>
      <c r="Q229" s="12"/>
      <c r="W229" s="10"/>
      <c r="X229" s="10"/>
    </row>
    <row r="230" spans="1:24" x14ac:dyDescent="0.25">
      <c r="A230" s="16"/>
      <c r="F230" s="12"/>
      <c r="J230" s="12"/>
      <c r="P230" s="54"/>
      <c r="Q230" s="12"/>
      <c r="W230" s="10"/>
      <c r="X230" s="10"/>
    </row>
    <row r="231" spans="1:24" x14ac:dyDescent="0.25">
      <c r="A231" s="16"/>
      <c r="F231" s="12"/>
      <c r="J231" s="12"/>
      <c r="P231" s="54"/>
      <c r="Q231" s="12"/>
      <c r="W231" s="10"/>
      <c r="X231" s="10"/>
    </row>
    <row r="232" spans="1:24" x14ac:dyDescent="0.25">
      <c r="A232" s="16"/>
      <c r="F232" s="12"/>
      <c r="J232" s="12"/>
      <c r="P232" s="54"/>
      <c r="Q232" s="12"/>
      <c r="W232" s="10"/>
      <c r="X232" s="10"/>
    </row>
    <row r="233" spans="1:24" x14ac:dyDescent="0.25">
      <c r="A233" s="16"/>
      <c r="F233" s="12"/>
      <c r="J233" s="12"/>
      <c r="P233" s="54"/>
      <c r="Q233" s="12"/>
      <c r="W233" s="10"/>
      <c r="X233" s="10"/>
    </row>
    <row r="234" spans="1:24" x14ac:dyDescent="0.25">
      <c r="A234" s="16"/>
      <c r="F234" s="12"/>
      <c r="J234" s="12"/>
      <c r="P234" s="54"/>
      <c r="Q234" s="12"/>
      <c r="W234" s="10"/>
      <c r="X234" s="10"/>
    </row>
    <row r="235" spans="1:24" x14ac:dyDescent="0.25">
      <c r="A235" s="16"/>
      <c r="F235" s="12"/>
      <c r="J235" s="12"/>
      <c r="P235" s="54"/>
      <c r="Q235" s="12"/>
      <c r="W235" s="10"/>
      <c r="X235" s="10"/>
    </row>
    <row r="236" spans="1:24" x14ac:dyDescent="0.25">
      <c r="A236" s="16"/>
      <c r="F236" s="12"/>
      <c r="J236" s="12"/>
      <c r="P236" s="54"/>
      <c r="Q236" s="12"/>
      <c r="W236" s="10"/>
      <c r="X236" s="10"/>
    </row>
    <row r="237" spans="1:24" x14ac:dyDescent="0.25">
      <c r="A237" s="16"/>
      <c r="F237" s="12"/>
      <c r="J237" s="12"/>
      <c r="P237" s="54"/>
      <c r="Q237" s="12"/>
      <c r="W237" s="10"/>
      <c r="X237" s="10"/>
    </row>
    <row r="238" spans="1:24" x14ac:dyDescent="0.25">
      <c r="A238" s="16"/>
      <c r="F238" s="12"/>
      <c r="J238" s="12"/>
      <c r="P238" s="54"/>
      <c r="Q238" s="12"/>
      <c r="W238" s="10"/>
      <c r="X238" s="10"/>
    </row>
    <row r="239" spans="1:24" x14ac:dyDescent="0.25">
      <c r="A239" s="16"/>
      <c r="F239" s="12"/>
      <c r="J239" s="12"/>
      <c r="P239" s="54"/>
      <c r="Q239" s="12"/>
      <c r="W239" s="10"/>
      <c r="X239" s="10"/>
    </row>
    <row r="240" spans="1:24" x14ac:dyDescent="0.25">
      <c r="A240" s="16"/>
      <c r="F240" s="12"/>
      <c r="J240" s="12"/>
      <c r="P240" s="54"/>
      <c r="Q240" s="12"/>
      <c r="W240" s="10"/>
      <c r="X240" s="10"/>
    </row>
    <row r="241" spans="1:24" x14ac:dyDescent="0.25">
      <c r="A241" s="16"/>
      <c r="F241" s="12"/>
      <c r="J241" s="12"/>
      <c r="P241" s="54"/>
      <c r="Q241" s="12"/>
      <c r="W241" s="10"/>
      <c r="X241" s="10"/>
    </row>
    <row r="242" spans="1:24" x14ac:dyDescent="0.25">
      <c r="A242" s="16"/>
      <c r="F242" s="12"/>
      <c r="J242" s="12"/>
      <c r="P242" s="54"/>
      <c r="Q242" s="12"/>
      <c r="W242" s="10"/>
      <c r="X242" s="10"/>
    </row>
    <row r="243" spans="1:24" x14ac:dyDescent="0.25">
      <c r="A243" s="16"/>
      <c r="F243" s="12"/>
      <c r="J243" s="12"/>
      <c r="P243" s="54"/>
      <c r="Q243" s="12"/>
      <c r="W243" s="10"/>
      <c r="X243" s="10"/>
    </row>
    <row r="244" spans="1:24" x14ac:dyDescent="0.25">
      <c r="A244" s="16"/>
      <c r="F244" s="12"/>
      <c r="J244" s="12"/>
      <c r="P244" s="54"/>
      <c r="Q244" s="12"/>
      <c r="W244" s="10"/>
      <c r="X244" s="10"/>
    </row>
    <row r="245" spans="1:24" x14ac:dyDescent="0.25">
      <c r="A245" s="16"/>
      <c r="F245" s="12"/>
      <c r="J245" s="12"/>
      <c r="P245" s="54"/>
      <c r="Q245" s="12"/>
      <c r="W245" s="10"/>
      <c r="X245" s="10"/>
    </row>
    <row r="246" spans="1:24" x14ac:dyDescent="0.25">
      <c r="A246" s="16"/>
      <c r="F246" s="12"/>
      <c r="J246" s="12"/>
      <c r="P246" s="54"/>
      <c r="Q246" s="12"/>
      <c r="W246" s="10"/>
      <c r="X246" s="10"/>
    </row>
    <row r="247" spans="1:24" x14ac:dyDescent="0.25">
      <c r="A247" s="16"/>
      <c r="F247" s="12"/>
      <c r="J247" s="12"/>
      <c r="P247" s="54"/>
      <c r="Q247" s="12"/>
      <c r="W247" s="10"/>
      <c r="X247" s="10"/>
    </row>
    <row r="248" spans="1:24" x14ac:dyDescent="0.25">
      <c r="A248" s="16"/>
      <c r="F248" s="12"/>
      <c r="J248" s="12"/>
      <c r="P248" s="54"/>
      <c r="Q248" s="12"/>
      <c r="W248" s="10"/>
      <c r="X248" s="10"/>
    </row>
    <row r="249" spans="1:24" x14ac:dyDescent="0.25">
      <c r="A249" s="16"/>
      <c r="F249" s="12"/>
      <c r="J249" s="12"/>
      <c r="P249" s="54"/>
      <c r="Q249" s="12"/>
      <c r="W249" s="10"/>
      <c r="X249" s="10"/>
    </row>
    <row r="250" spans="1:24" x14ac:dyDescent="0.25">
      <c r="A250" s="16"/>
      <c r="F250" s="12"/>
      <c r="J250" s="12"/>
      <c r="P250" s="54"/>
      <c r="Q250" s="12"/>
      <c r="W250" s="10"/>
      <c r="X250" s="10"/>
    </row>
    <row r="251" spans="1:24" x14ac:dyDescent="0.25">
      <c r="A251" s="16"/>
      <c r="F251" s="12"/>
      <c r="J251" s="12"/>
      <c r="P251" s="54"/>
      <c r="Q251" s="12"/>
      <c r="W251" s="10"/>
      <c r="X251" s="10"/>
    </row>
    <row r="252" spans="1:24" x14ac:dyDescent="0.25">
      <c r="A252" s="16"/>
      <c r="F252" s="12"/>
      <c r="J252" s="12"/>
      <c r="P252" s="54"/>
      <c r="Q252" s="12"/>
      <c r="W252" s="10"/>
      <c r="X252" s="10"/>
    </row>
    <row r="253" spans="1:24" x14ac:dyDescent="0.25">
      <c r="A253" s="16"/>
      <c r="F253" s="12"/>
      <c r="J253" s="12"/>
      <c r="P253" s="54"/>
      <c r="Q253" s="12"/>
      <c r="W253" s="10"/>
      <c r="X253" s="10"/>
    </row>
    <row r="254" spans="1:24" x14ac:dyDescent="0.25">
      <c r="A254" s="16"/>
      <c r="F254" s="12"/>
      <c r="J254" s="12"/>
      <c r="P254" s="54"/>
      <c r="Q254" s="12"/>
      <c r="W254" s="10"/>
      <c r="X254" s="10"/>
    </row>
    <row r="255" spans="1:24" x14ac:dyDescent="0.25">
      <c r="A255" s="16"/>
      <c r="F255" s="12"/>
      <c r="J255" s="12"/>
      <c r="P255" s="54"/>
      <c r="Q255" s="12"/>
      <c r="W255" s="10"/>
      <c r="X255" s="10"/>
    </row>
    <row r="256" spans="1:24" x14ac:dyDescent="0.25">
      <c r="A256" s="16"/>
      <c r="F256" s="12"/>
      <c r="J256" s="12"/>
      <c r="P256" s="54"/>
      <c r="Q256" s="12"/>
      <c r="W256" s="10"/>
      <c r="X256" s="10"/>
    </row>
    <row r="257" spans="1:24" x14ac:dyDescent="0.25">
      <c r="A257" s="16"/>
      <c r="F257" s="12"/>
      <c r="J257" s="12"/>
      <c r="P257" s="54"/>
      <c r="Q257" s="12"/>
      <c r="W257" s="10"/>
      <c r="X257" s="10"/>
    </row>
    <row r="258" spans="1:24" x14ac:dyDescent="0.25">
      <c r="A258" s="16"/>
      <c r="F258" s="12"/>
      <c r="J258" s="12"/>
      <c r="P258" s="54"/>
      <c r="Q258" s="12"/>
      <c r="W258" s="10"/>
      <c r="X258" s="10"/>
    </row>
    <row r="259" spans="1:24" x14ac:dyDescent="0.25">
      <c r="A259" s="16"/>
      <c r="F259" s="12"/>
      <c r="J259" s="12"/>
      <c r="P259" s="54"/>
      <c r="Q259" s="12"/>
      <c r="W259" s="10"/>
      <c r="X259" s="10"/>
    </row>
    <row r="260" spans="1:24" x14ac:dyDescent="0.25">
      <c r="A260" s="16"/>
      <c r="F260" s="12"/>
      <c r="J260" s="12"/>
      <c r="P260" s="54"/>
      <c r="Q260" s="12"/>
      <c r="W260" s="10"/>
      <c r="X260" s="10"/>
    </row>
    <row r="261" spans="1:24" x14ac:dyDescent="0.25">
      <c r="A261" s="16"/>
      <c r="F261" s="12"/>
      <c r="J261" s="12"/>
      <c r="P261" s="54"/>
      <c r="Q261" s="12"/>
      <c r="W261" s="10"/>
      <c r="X261" s="10"/>
    </row>
    <row r="262" spans="1:24" x14ac:dyDescent="0.25">
      <c r="A262" s="16"/>
      <c r="F262" s="12"/>
      <c r="J262" s="12"/>
      <c r="P262" s="54"/>
      <c r="Q262" s="12"/>
      <c r="W262" s="10"/>
      <c r="X262" s="10"/>
    </row>
    <row r="263" spans="1:24" x14ac:dyDescent="0.25">
      <c r="A263" s="16"/>
      <c r="F263" s="12"/>
      <c r="J263" s="12"/>
      <c r="P263" s="54"/>
      <c r="Q263" s="12"/>
      <c r="W263" s="10"/>
      <c r="X263" s="10"/>
    </row>
    <row r="264" spans="1:24" x14ac:dyDescent="0.25">
      <c r="A264" s="16"/>
      <c r="F264" s="12"/>
      <c r="J264" s="12"/>
      <c r="P264" s="54"/>
      <c r="Q264" s="12"/>
      <c r="W264" s="10"/>
      <c r="X264" s="10"/>
    </row>
    <row r="265" spans="1:24" x14ac:dyDescent="0.25">
      <c r="A265" s="16"/>
      <c r="F265" s="12"/>
      <c r="J265" s="12"/>
      <c r="P265" s="54"/>
      <c r="Q265" s="12"/>
      <c r="W265" s="10"/>
      <c r="X265" s="10"/>
    </row>
    <row r="266" spans="1:24" x14ac:dyDescent="0.25">
      <c r="A266" s="16"/>
      <c r="F266" s="12"/>
      <c r="J266" s="12"/>
      <c r="P266" s="54"/>
      <c r="Q266" s="12"/>
      <c r="W266" s="10"/>
      <c r="X266" s="10"/>
    </row>
    <row r="267" spans="1:24" x14ac:dyDescent="0.25">
      <c r="A267" s="16"/>
      <c r="F267" s="12"/>
      <c r="J267" s="12"/>
      <c r="P267" s="54"/>
      <c r="Q267" s="12"/>
      <c r="W267" s="10"/>
      <c r="X267" s="10"/>
    </row>
    <row r="268" spans="1:24" x14ac:dyDescent="0.25">
      <c r="A268" s="16"/>
      <c r="F268" s="12"/>
      <c r="J268" s="12"/>
      <c r="P268" s="54"/>
      <c r="Q268" s="12"/>
      <c r="W268" s="10"/>
      <c r="X268" s="10"/>
    </row>
    <row r="269" spans="1:24" x14ac:dyDescent="0.25">
      <c r="A269" s="16"/>
      <c r="F269" s="12"/>
      <c r="J269" s="12"/>
      <c r="P269" s="54"/>
      <c r="Q269" s="12"/>
      <c r="W269" s="10"/>
      <c r="X269" s="10"/>
    </row>
    <row r="270" spans="1:24" x14ac:dyDescent="0.25">
      <c r="A270" s="16"/>
      <c r="F270" s="12"/>
      <c r="J270" s="12"/>
      <c r="P270" s="54"/>
      <c r="Q270" s="12"/>
      <c r="W270" s="10"/>
      <c r="X270" s="10"/>
    </row>
    <row r="271" spans="1:24" x14ac:dyDescent="0.25">
      <c r="A271" s="16"/>
      <c r="F271" s="12"/>
      <c r="J271" s="12"/>
      <c r="P271" s="54"/>
      <c r="Q271" s="12"/>
      <c r="W271" s="10"/>
      <c r="X271" s="10"/>
    </row>
    <row r="272" spans="1:24" x14ac:dyDescent="0.25">
      <c r="A272" s="16"/>
      <c r="F272" s="12"/>
      <c r="J272" s="12"/>
      <c r="P272" s="54"/>
      <c r="Q272" s="12"/>
      <c r="W272" s="10"/>
      <c r="X272" s="10"/>
    </row>
    <row r="273" spans="1:24" x14ac:dyDescent="0.25">
      <c r="A273" s="16"/>
      <c r="F273" s="12"/>
      <c r="J273" s="12"/>
      <c r="P273" s="54"/>
      <c r="Q273" s="12"/>
      <c r="W273" s="10"/>
      <c r="X273" s="10"/>
    </row>
    <row r="274" spans="1:24" x14ac:dyDescent="0.25">
      <c r="A274" s="16"/>
      <c r="F274" s="12"/>
      <c r="J274" s="12"/>
      <c r="P274" s="54"/>
      <c r="Q274" s="12"/>
      <c r="W274" s="10"/>
      <c r="X274" s="10"/>
    </row>
    <row r="275" spans="1:24" x14ac:dyDescent="0.25">
      <c r="A275" s="16"/>
      <c r="F275" s="12"/>
      <c r="J275" s="12"/>
      <c r="P275" s="54"/>
      <c r="Q275" s="12"/>
      <c r="W275" s="10"/>
      <c r="X275" s="10"/>
    </row>
    <row r="276" spans="1:24" x14ac:dyDescent="0.25">
      <c r="A276" s="16"/>
      <c r="F276" s="12"/>
      <c r="J276" s="12"/>
      <c r="P276" s="54"/>
      <c r="Q276" s="12"/>
      <c r="W276" s="10"/>
      <c r="X276" s="10"/>
    </row>
    <row r="277" spans="1:24" x14ac:dyDescent="0.25">
      <c r="A277" s="16"/>
      <c r="F277" s="12"/>
      <c r="J277" s="12"/>
      <c r="P277" s="54"/>
      <c r="Q277" s="12"/>
      <c r="W277" s="10"/>
      <c r="X277" s="10"/>
    </row>
    <row r="278" spans="1:24" x14ac:dyDescent="0.25">
      <c r="A278" s="16"/>
      <c r="F278" s="12"/>
      <c r="J278" s="12"/>
      <c r="P278" s="54"/>
      <c r="Q278" s="12"/>
      <c r="W278" s="10"/>
      <c r="X278" s="10"/>
    </row>
    <row r="279" spans="1:24" x14ac:dyDescent="0.25">
      <c r="A279" s="16"/>
      <c r="F279" s="12"/>
      <c r="J279" s="12"/>
      <c r="P279" s="54"/>
      <c r="Q279" s="12"/>
      <c r="W279" s="10"/>
      <c r="X279" s="10"/>
    </row>
    <row r="280" spans="1:24" x14ac:dyDescent="0.25">
      <c r="A280" s="16"/>
      <c r="F280" s="12"/>
      <c r="J280" s="12"/>
      <c r="P280" s="54"/>
      <c r="Q280" s="12"/>
      <c r="W280" s="10"/>
      <c r="X280" s="10"/>
    </row>
    <row r="281" spans="1:24" x14ac:dyDescent="0.25">
      <c r="A281" s="16"/>
      <c r="F281" s="12"/>
      <c r="J281" s="12"/>
      <c r="P281" s="54"/>
      <c r="Q281" s="12"/>
      <c r="W281" s="10"/>
      <c r="X281" s="10"/>
    </row>
    <row r="282" spans="1:24" x14ac:dyDescent="0.25">
      <c r="A282" s="16"/>
      <c r="F282" s="12"/>
      <c r="J282" s="12"/>
      <c r="P282" s="54"/>
      <c r="Q282" s="12"/>
      <c r="W282" s="10"/>
      <c r="X282" s="10"/>
    </row>
    <row r="283" spans="1:24" x14ac:dyDescent="0.25">
      <c r="A283" s="16"/>
      <c r="F283" s="12"/>
      <c r="J283" s="12"/>
      <c r="P283" s="54"/>
      <c r="Q283" s="12"/>
      <c r="W283" s="10"/>
      <c r="X283" s="10"/>
    </row>
    <row r="284" spans="1:24" x14ac:dyDescent="0.25">
      <c r="A284" s="16"/>
      <c r="F284" s="12"/>
      <c r="J284" s="12"/>
      <c r="P284" s="54"/>
      <c r="Q284" s="12"/>
      <c r="W284" s="10"/>
      <c r="X284" s="10"/>
    </row>
    <row r="285" spans="1:24" x14ac:dyDescent="0.25">
      <c r="A285" s="16"/>
      <c r="F285" s="12"/>
      <c r="J285" s="12"/>
      <c r="P285" s="54"/>
      <c r="Q285" s="12"/>
      <c r="W285" s="10"/>
      <c r="X285" s="10"/>
    </row>
    <row r="286" spans="1:24" x14ac:dyDescent="0.25">
      <c r="A286" s="16"/>
      <c r="F286" s="12"/>
      <c r="J286" s="12"/>
      <c r="P286" s="54"/>
      <c r="Q286" s="12"/>
      <c r="W286" s="10"/>
      <c r="X286" s="10"/>
    </row>
    <row r="287" spans="1:24" x14ac:dyDescent="0.25">
      <c r="A287" s="16"/>
      <c r="F287" s="12"/>
      <c r="J287" s="12"/>
      <c r="P287" s="54"/>
      <c r="Q287" s="12"/>
      <c r="W287" s="10"/>
      <c r="X287" s="10"/>
    </row>
    <row r="288" spans="1:24" x14ac:dyDescent="0.25">
      <c r="A288" s="16"/>
      <c r="F288" s="12"/>
      <c r="J288" s="12"/>
      <c r="P288" s="54"/>
      <c r="Q288" s="12"/>
      <c r="W288" s="10"/>
      <c r="X288" s="10"/>
    </row>
    <row r="289" spans="1:24" x14ac:dyDescent="0.25">
      <c r="A289" s="16"/>
      <c r="F289" s="12"/>
      <c r="J289" s="12"/>
      <c r="P289" s="54"/>
      <c r="Q289" s="12"/>
      <c r="W289" s="10"/>
      <c r="X289" s="10"/>
    </row>
    <row r="290" spans="1:24" x14ac:dyDescent="0.25">
      <c r="A290" s="16"/>
      <c r="F290" s="12"/>
      <c r="J290" s="12"/>
      <c r="P290" s="54"/>
      <c r="Q290" s="12"/>
      <c r="W290" s="10"/>
      <c r="X290" s="10"/>
    </row>
    <row r="291" spans="1:24" x14ac:dyDescent="0.25">
      <c r="A291" s="16"/>
      <c r="F291" s="12"/>
      <c r="J291" s="12"/>
      <c r="P291" s="54"/>
      <c r="Q291" s="12"/>
      <c r="W291" s="10"/>
      <c r="X291" s="10"/>
    </row>
    <row r="292" spans="1:24" x14ac:dyDescent="0.25">
      <c r="A292" s="16"/>
      <c r="F292" s="12"/>
      <c r="J292" s="12"/>
      <c r="P292" s="54"/>
      <c r="Q292" s="12"/>
      <c r="W292" s="10"/>
      <c r="X292" s="10"/>
    </row>
    <row r="293" spans="1:24" x14ac:dyDescent="0.25">
      <c r="A293" s="16"/>
      <c r="F293" s="12"/>
      <c r="J293" s="12"/>
      <c r="P293" s="54"/>
      <c r="Q293" s="12"/>
      <c r="W293" s="10"/>
      <c r="X293" s="10"/>
    </row>
    <row r="294" spans="1:24" x14ac:dyDescent="0.25">
      <c r="A294" s="16"/>
      <c r="F294" s="12"/>
      <c r="J294" s="12"/>
      <c r="P294" s="54"/>
      <c r="Q294" s="12"/>
      <c r="W294" s="10"/>
      <c r="X294" s="10"/>
    </row>
    <row r="295" spans="1:24" x14ac:dyDescent="0.25">
      <c r="A295" s="16"/>
      <c r="F295" s="12"/>
      <c r="J295" s="12"/>
      <c r="P295" s="54"/>
      <c r="Q295" s="12"/>
      <c r="W295" s="10"/>
      <c r="X295" s="10"/>
    </row>
    <row r="296" spans="1:24" x14ac:dyDescent="0.25">
      <c r="F296" s="12"/>
      <c r="J296" s="12"/>
      <c r="P296" s="54"/>
      <c r="Q296" s="12"/>
      <c r="W296" s="10"/>
      <c r="X296" s="10"/>
    </row>
    <row r="297" spans="1:24" x14ac:dyDescent="0.25">
      <c r="F297" s="12"/>
      <c r="J297" s="12"/>
      <c r="P297" s="54"/>
      <c r="Q297" s="12"/>
      <c r="W297" s="10"/>
      <c r="X297" s="10"/>
    </row>
    <row r="298" spans="1:24" x14ac:dyDescent="0.25">
      <c r="F298" s="12"/>
      <c r="J298" s="12"/>
      <c r="P298" s="54"/>
      <c r="Q298" s="12"/>
      <c r="W298" s="10"/>
      <c r="X298" s="10"/>
    </row>
    <row r="299" spans="1:24" x14ac:dyDescent="0.25">
      <c r="F299" s="12"/>
      <c r="J299" s="12"/>
      <c r="P299" s="54"/>
      <c r="Q299" s="12"/>
      <c r="W299" s="10"/>
      <c r="X299" s="10"/>
    </row>
    <row r="300" spans="1:24" x14ac:dyDescent="0.25">
      <c r="F300" s="12"/>
      <c r="J300" s="12"/>
      <c r="P300" s="54"/>
      <c r="Q300" s="12"/>
      <c r="W300" s="10"/>
      <c r="X300" s="10"/>
    </row>
    <row r="301" spans="1:24" x14ac:dyDescent="0.25">
      <c r="A301" s="19">
        <f>COUNTA(A7:A300)</f>
        <v>0</v>
      </c>
      <c r="B301" s="19">
        <f>COUNTA(B7:B300)</f>
        <v>0</v>
      </c>
      <c r="C301" s="19"/>
      <c r="D301" s="19"/>
      <c r="E301" s="19">
        <f>COUNTA(E7:E300)</f>
        <v>0</v>
      </c>
      <c r="F301" s="19">
        <f>COUNTA(F7:F300)</f>
        <v>0</v>
      </c>
      <c r="G301" s="19">
        <f>COUNTA(G7:G300)</f>
        <v>0</v>
      </c>
      <c r="H301" s="19"/>
      <c r="I301" s="19"/>
      <c r="J301" s="19">
        <f t="shared" ref="J301:P301" si="0">COUNTA(J7:J300)</f>
        <v>0</v>
      </c>
      <c r="K301" s="19">
        <f t="shared" si="0"/>
        <v>0</v>
      </c>
      <c r="L301" s="19">
        <f t="shared" si="0"/>
        <v>0</v>
      </c>
      <c r="M301" s="19">
        <f t="shared" si="0"/>
        <v>0</v>
      </c>
      <c r="N301" s="19">
        <f t="shared" si="0"/>
        <v>0</v>
      </c>
      <c r="O301" s="19">
        <f t="shared" si="0"/>
        <v>0</v>
      </c>
      <c r="P301" s="19">
        <f t="shared" si="0"/>
        <v>0</v>
      </c>
      <c r="Q301" s="19"/>
      <c r="R301" s="19">
        <f>COUNTA(R7:R300)</f>
        <v>0</v>
      </c>
      <c r="S301" s="19">
        <f>COUNTA(S7:S300)</f>
        <v>0</v>
      </c>
      <c r="T301" s="19"/>
      <c r="U301" s="19">
        <f>COUNTA(U7:U300)</f>
        <v>0</v>
      </c>
      <c r="V301" s="19">
        <f>COUNTA(V7:V300)</f>
        <v>0</v>
      </c>
      <c r="W301" s="10"/>
      <c r="X301" s="10"/>
    </row>
  </sheetData>
  <sheetProtection algorithmName="SHA-512" hashValue="1ncMqBHykCe5obFG0echfKTAorp33mYMNCUlJ5sobTCUGrHZx2lbmoDh/Pu5Nj9TAQ1ACsAr9tRcw55qy85YMQ==" saltValue="3LxkbnCOvHo/FEFEqCPIDA==" spinCount="100000" sheet="1" formatCells="0" formatColumns="0" formatRows="0" sort="0" autoFilter="0" pivotTables="0"/>
  <autoFilter ref="A6:Y26" xr:uid="{00000000-0001-0000-2300-000000000000}"/>
  <mergeCells count="3">
    <mergeCell ref="A1:E1"/>
    <mergeCell ref="F1:M1"/>
    <mergeCell ref="F4:H4"/>
  </mergeCells>
  <dataValidations count="9">
    <dataValidation type="list" allowBlank="1" showInputMessage="1" showErrorMessage="1" sqref="O302:O64837" xr:uid="{00000000-0002-0000-2300-000000000000}">
      <formula1>Servicetype</formula1>
    </dataValidation>
    <dataValidation type="textLength" allowBlank="1" showInputMessage="1" showErrorMessage="1" promptTitle="Limit size to 350 characters" sqref="V7:V300 O7:O300 S7:S300" xr:uid="{00000000-0002-0000-2300-000001000000}">
      <formula1>1</formula1>
      <formula2>350</formula2>
    </dataValidation>
    <dataValidation type="textLength" allowBlank="1" showInputMessage="1" showErrorMessage="1" promptTitle="Limit size to 250" sqref="A301:V301 U300 U297:U298 U7:U295" xr:uid="{00000000-0002-0000-2300-000002000000}">
      <formula1>1</formula1>
      <formula2>250</formula2>
    </dataValidation>
    <dataValidation type="list" allowBlank="1" showInputMessage="1" showErrorMessage="1" sqref="G297:G298 H302:J1048576 G300 H5:J5 G7:G295" xr:uid="{00000000-0002-0000-2300-000003000000}">
      <formula1>Continuingbenefits</formula1>
    </dataValidation>
    <dataValidation type="list" showInputMessage="1" showErrorMessage="1" sqref="E302:E64837" xr:uid="{00000000-0002-0000-2300-000005000000}">
      <formula1>Targetgroup</formula1>
    </dataValidation>
    <dataValidation type="list" allowBlank="1" showInputMessage="1" showErrorMessage="1" sqref="F302:F64837" xr:uid="{00000000-0002-0000-2300-000006000000}">
      <formula1>Appealtype</formula1>
    </dataValidation>
    <dataValidation type="list" allowBlank="1" showInputMessage="1" showErrorMessage="1" sqref="S302:S64837 R7:R300" xr:uid="{00000000-0002-0000-2300-000007000000}">
      <formula1>Resolutiontype</formula1>
    </dataValidation>
    <dataValidation type="list" allowBlank="1" showInputMessage="1" showErrorMessage="1" sqref="M302:M64837" xr:uid="{00000000-0002-0000-2300-000008000000}">
      <formula1>Issuetype</formula1>
    </dataValidation>
    <dataValidation type="list" allowBlank="1" showInputMessage="1" sqref="G6" xr:uid="{C0905947-EE66-47F2-857A-8E927BFC0FC1}">
      <formula1>Continuingbenefits</formula1>
    </dataValidation>
  </dataValidations>
  <hyperlinks>
    <hyperlink ref="F4:H4" r:id="rId1" display="https://www.dhs.wisconsin.gov/forms/f03112i.pdf" xr:uid="{085E76D5-6360-4EF3-AC13-775E0D12A570}"/>
  </hyperlinks>
  <printOptions headings="1" gridLines="1"/>
  <pageMargins left="0.75" right="0.75" top="1" bottom="1" header="0.5" footer="0.5"/>
  <pageSetup paperSize="5" scale="55" orientation="landscape" r:id="rId2"/>
  <headerFooter alignWithMargins="0">
    <oddHeader>Page &amp;P&amp;RAppeal log rev 1192012.xls</oddHead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Title="Limit size to 350 characters" xr:uid="{B05E0036-4B5C-490A-9314-89090E2C6997}">
          <x14:formula1>
            <xm:f>Categories!$A$108:$A$110</xm:f>
          </x14:formula1>
          <xm:sqref>T7:T300</xm:sqref>
        </x14:dataValidation>
        <x14:dataValidation type="list" allowBlank="1" showInputMessage="1" showErrorMessage="1" xr:uid="{430FBA67-DBB6-49A1-B632-BC956926678A}">
          <x14:formula1>
            <xm:f>Categories!$A$15:$A$20</xm:f>
          </x14:formula1>
          <xm:sqref>H7:H300</xm:sqref>
        </x14:dataValidation>
        <x14:dataValidation type="list" allowBlank="1" showInputMessage="1" showErrorMessage="1" xr:uid="{87B17C1A-B6FB-42BE-9577-EF71FB94F0D9}">
          <x14:formula1>
            <xm:f>Categories!$A$24:$A$30</xm:f>
          </x14:formula1>
          <xm:sqref>I7:I300</xm:sqref>
        </x14:dataValidation>
        <x14:dataValidation type="list" allowBlank="1" showInputMessage="1" showErrorMessage="1" xr:uid="{CFB26879-43F1-46E4-A5CA-DB7C446EF55B}">
          <x14:formula1>
            <xm:f>Categories!$A$33:$A$38</xm:f>
          </x14:formula1>
          <xm:sqref>K7:K300</xm:sqref>
        </x14:dataValidation>
        <x14:dataValidation type="list" allowBlank="1" showInputMessage="1" showErrorMessage="1" xr:uid="{650D391C-7181-496E-9FB6-7D990E520C69}">
          <x14:formula1>
            <xm:f>Categories!$A$55:$A$60</xm:f>
          </x14:formula1>
          <xm:sqref>M7:M300</xm:sqref>
        </x14:dataValidation>
        <x14:dataValidation type="list" allowBlank="1" showInputMessage="1" showErrorMessage="1" xr:uid="{57413814-B379-46A1-8000-537D612D2BF0}">
          <x14:formula1>
            <xm:f>Categories!$A$4:$A$6</xm:f>
          </x14:formula1>
          <xm:sqref>E7:E300</xm:sqref>
        </x14:dataValidation>
        <x14:dataValidation type="list" errorStyle="warning" allowBlank="1" showInputMessage="1" showErrorMessage="1" xr:uid="{00000000-0002-0000-2300-00000B000000}">
          <x14:formula1>
            <xm:f>Categories!$A$41:$A$51</xm:f>
          </x14:formula1>
          <xm:sqref>L7:L300</xm:sqref>
        </x14:dataValidation>
        <x14:dataValidation type="list" allowBlank="1" showInputMessage="1" showErrorMessage="1" xr:uid="{C28192DE-FA87-4730-8C48-D305007B0FE0}">
          <x14:formula1>
            <xm:f>Categories!$A$82:$A$91</xm:f>
          </x14:formula1>
          <xm:sqref>Q7:Q300</xm:sqref>
        </x14:dataValidation>
        <x14:dataValidation type="list" errorStyle="warning" allowBlank="1" showInputMessage="1" showErrorMessage="1" xr:uid="{D328A6D0-441F-4B21-BA04-2C5B215CE65F}">
          <x14:formula1>
            <xm:f>Categories!$A$63:$A$79</xm:f>
          </x14:formula1>
          <xm:sqref>N7:N300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40"/>
  <sheetViews>
    <sheetView topLeftCell="A8" workbookViewId="0">
      <selection activeCell="B19" sqref="B19"/>
    </sheetView>
  </sheetViews>
  <sheetFormatPr defaultColWidth="16.6640625" defaultRowHeight="13.2" x14ac:dyDescent="0.25"/>
  <cols>
    <col min="1" max="5" width="21.88671875" style="17" customWidth="1"/>
    <col min="6" max="7" width="21.88671875" style="57" customWidth="1"/>
    <col min="8" max="11" width="21.88671875" style="17" customWidth="1"/>
    <col min="12" max="12" width="8.33203125" style="20" bestFit="1" customWidth="1"/>
    <col min="13" max="13" width="7.33203125" style="20" customWidth="1"/>
    <col min="14" max="14" width="31.6640625" style="20" hidden="1" customWidth="1"/>
    <col min="15" max="15" width="8.44140625" style="20" bestFit="1" customWidth="1"/>
    <col min="16" max="16" width="35.5546875" style="20" bestFit="1" customWidth="1"/>
    <col min="17" max="17" width="8.44140625" style="20" bestFit="1" customWidth="1"/>
    <col min="18" max="18" width="41.33203125" style="20" bestFit="1" customWidth="1"/>
    <col min="19" max="19" width="8.44140625" style="20" bestFit="1" customWidth="1"/>
    <col min="20" max="16384" width="16.6640625" style="20"/>
  </cols>
  <sheetData>
    <row r="1" spans="1:15" ht="13.8" thickBot="1" x14ac:dyDescent="0.3">
      <c r="A1" s="21" t="s">
        <v>32</v>
      </c>
      <c r="B1" s="70">
        <f>'2nd Quarter'!A302</f>
        <v>0</v>
      </c>
      <c r="G1" s="71"/>
    </row>
    <row r="2" spans="1:15" s="24" customFormat="1" ht="27.6" thickTop="1" thickBot="1" x14ac:dyDescent="0.3">
      <c r="A2" s="17"/>
      <c r="B2" s="23" t="s">
        <v>29</v>
      </c>
      <c r="C2" s="23"/>
      <c r="D2" s="71"/>
      <c r="E2" s="23" t="s">
        <v>30</v>
      </c>
      <c r="F2" s="23"/>
      <c r="G2" s="17"/>
      <c r="H2" s="23" t="s">
        <v>22</v>
      </c>
      <c r="I2" s="23"/>
      <c r="J2" s="17"/>
      <c r="K2" s="72"/>
    </row>
    <row r="3" spans="1:15" ht="14.4" thickTop="1" thickBot="1" x14ac:dyDescent="0.3">
      <c r="B3" s="23" t="s">
        <v>26</v>
      </c>
      <c r="C3" s="23" t="s">
        <v>27</v>
      </c>
      <c r="D3" s="57"/>
      <c r="E3" s="23" t="s">
        <v>26</v>
      </c>
      <c r="F3" s="23" t="s">
        <v>27</v>
      </c>
      <c r="G3" s="17"/>
      <c r="H3" s="23" t="s">
        <v>26</v>
      </c>
      <c r="I3" s="23" t="s">
        <v>27</v>
      </c>
      <c r="K3" s="57"/>
    </row>
    <row r="4" spans="1:15" ht="13.8" thickTop="1" x14ac:dyDescent="0.25">
      <c r="A4" s="73" t="s">
        <v>62</v>
      </c>
      <c r="B4" s="25">
        <f>COUNTIF('2nd Quarter'!E7:E301,"HMO")</f>
        <v>0</v>
      </c>
      <c r="C4" s="71" t="e">
        <f>B4/B1</f>
        <v>#DIV/0!</v>
      </c>
      <c r="D4" s="18" t="s">
        <v>4</v>
      </c>
      <c r="E4" s="25">
        <f>COUNTIF('2nd Quarter'!G7:G301,"Yes")</f>
        <v>0</v>
      </c>
      <c r="F4" s="71" t="e">
        <f>E4/B1</f>
        <v>#DIV/0!</v>
      </c>
      <c r="G4" s="17" t="s">
        <v>43</v>
      </c>
      <c r="H4" s="25">
        <f>COUNTIF('2nd Quarter'!K7:K301,"Attorney")</f>
        <v>0</v>
      </c>
      <c r="I4" s="71" t="e">
        <f>H4/B1</f>
        <v>#DIV/0!</v>
      </c>
      <c r="K4" s="57"/>
    </row>
    <row r="5" spans="1:15" x14ac:dyDescent="0.25">
      <c r="A5" s="18" t="s">
        <v>3</v>
      </c>
      <c r="B5" s="25">
        <f>COUNTIF('2nd Quarter'!E7:E301,"DHA")</f>
        <v>0</v>
      </c>
      <c r="C5" s="71" t="e">
        <f>B5/B1</f>
        <v>#DIV/0!</v>
      </c>
      <c r="D5" s="18" t="s">
        <v>5</v>
      </c>
      <c r="E5" s="25">
        <f>COUNTIF('2nd Quarter'!G7:G301,"No")</f>
        <v>0</v>
      </c>
      <c r="F5" s="71" t="e">
        <f>E5/B1</f>
        <v>#DIV/0!</v>
      </c>
      <c r="G5" s="17" t="s">
        <v>8</v>
      </c>
      <c r="H5" s="25">
        <f>COUNTIF('2nd Quarter'!K7:K301,"DBS (Disability Benefit Specialist)")</f>
        <v>0</v>
      </c>
      <c r="I5" s="71" t="e">
        <f>H5/B1</f>
        <v>#DIV/0!</v>
      </c>
    </row>
    <row r="6" spans="1:15" x14ac:dyDescent="0.25">
      <c r="A6" s="18" t="s">
        <v>21</v>
      </c>
      <c r="B6" s="25">
        <f>COUNTIF('2nd Quarter'!E7:E301,"DHA - Rehearing")</f>
        <v>0</v>
      </c>
      <c r="C6" s="71" t="e">
        <f>B6/B1</f>
        <v>#DIV/0!</v>
      </c>
      <c r="D6" s="18" t="s">
        <v>19</v>
      </c>
      <c r="E6" s="25">
        <f>COUNTIF('2nd Quarter'!G7:G301,"N/A")</f>
        <v>0</v>
      </c>
      <c r="F6" s="71" t="e">
        <f>E6/B1</f>
        <v>#DIV/0!</v>
      </c>
      <c r="G6" s="17" t="s">
        <v>6</v>
      </c>
      <c r="H6" s="25">
        <f>COUNTIF('2nd Quarter'!K7:K301,"DRW (Disability Rights WI)")</f>
        <v>0</v>
      </c>
      <c r="I6" s="71" t="e">
        <f>H6/B1</f>
        <v>#DIV/0!</v>
      </c>
    </row>
    <row r="7" spans="1:15" x14ac:dyDescent="0.25">
      <c r="A7" s="29" t="s">
        <v>28</v>
      </c>
      <c r="B7" s="74">
        <f>SUM(B4:B6)</f>
        <v>0</v>
      </c>
      <c r="C7" s="71" t="e">
        <f>SUM(C4:C6)</f>
        <v>#DIV/0!</v>
      </c>
      <c r="D7" s="29" t="s">
        <v>28</v>
      </c>
      <c r="E7" s="74">
        <f>SUM(E4:E6)</f>
        <v>0</v>
      </c>
      <c r="F7" s="71" t="e">
        <f>SUM(F4:F6)</f>
        <v>#DIV/0!</v>
      </c>
      <c r="G7" s="18" t="s">
        <v>25</v>
      </c>
      <c r="H7" s="25">
        <f>COUNTIF('2nd Quarter'!K7:K301,"EBS (Elder Benefit Specialist)")</f>
        <v>0</v>
      </c>
      <c r="I7" s="71" t="e">
        <f>H7/B1</f>
        <v>#DIV/0!</v>
      </c>
    </row>
    <row r="8" spans="1:15" x14ac:dyDescent="0.25">
      <c r="C8" s="75" t="s">
        <v>24</v>
      </c>
      <c r="G8" s="17" t="s">
        <v>18</v>
      </c>
      <c r="H8" s="25">
        <f>COUNTIF('2nd Quarter'!K7:K301,"None")</f>
        <v>0</v>
      </c>
      <c r="I8" s="71" t="e">
        <f>H8/B1</f>
        <v>#DIV/0!</v>
      </c>
    </row>
    <row r="9" spans="1:15" x14ac:dyDescent="0.25">
      <c r="G9" s="17" t="s">
        <v>9</v>
      </c>
      <c r="H9" s="25">
        <f>COUNTIF('2nd Quarter'!K7:K300,"Other")</f>
        <v>0</v>
      </c>
      <c r="I9" s="71" t="e">
        <f>H9/B1</f>
        <v>#DIV/0!</v>
      </c>
    </row>
    <row r="10" spans="1:15" x14ac:dyDescent="0.25">
      <c r="G10" s="29" t="s">
        <v>28</v>
      </c>
      <c r="H10" s="74">
        <f>SUM(H4:H9)</f>
        <v>0</v>
      </c>
      <c r="I10" s="71" t="e">
        <f>SUM(I4:I9)</f>
        <v>#DIV/0!</v>
      </c>
    </row>
    <row r="11" spans="1:15" ht="13.8" thickBot="1" x14ac:dyDescent="0.3"/>
    <row r="12" spans="1:15" ht="27.6" thickTop="1" thickBot="1" x14ac:dyDescent="0.3">
      <c r="B12" s="23" t="s">
        <v>31</v>
      </c>
      <c r="C12" s="23"/>
      <c r="D12" s="90"/>
      <c r="E12" s="4" t="s">
        <v>137</v>
      </c>
      <c r="F12" s="4"/>
      <c r="G12" s="17"/>
      <c r="H12" s="23" t="s">
        <v>16</v>
      </c>
      <c r="I12" s="23"/>
      <c r="J12" s="57"/>
      <c r="K12" s="23" t="s">
        <v>15</v>
      </c>
      <c r="L12" s="23"/>
      <c r="M12" s="57"/>
      <c r="N12" s="17"/>
      <c r="O12" s="22"/>
    </row>
    <row r="13" spans="1:15" ht="14.4" thickTop="1" thickBot="1" x14ac:dyDescent="0.3">
      <c r="B13" s="23" t="s">
        <v>26</v>
      </c>
      <c r="C13" s="23" t="s">
        <v>27</v>
      </c>
      <c r="D13" s="90"/>
      <c r="E13" s="4" t="s">
        <v>26</v>
      </c>
      <c r="F13" s="4" t="s">
        <v>27</v>
      </c>
      <c r="G13" s="17"/>
      <c r="H13" s="23" t="s">
        <v>26</v>
      </c>
      <c r="I13" s="23" t="s">
        <v>27</v>
      </c>
      <c r="J13" s="57"/>
      <c r="K13" s="23" t="s">
        <v>26</v>
      </c>
      <c r="L13" s="23" t="s">
        <v>27</v>
      </c>
      <c r="M13" s="17"/>
      <c r="N13" s="17"/>
    </row>
    <row r="14" spans="1:15" ht="40.200000000000003" thickTop="1" x14ac:dyDescent="0.25">
      <c r="A14" s="76" t="s">
        <v>41</v>
      </c>
      <c r="B14" s="25">
        <f>COUNTIF('2nd Quarter'!L7:L301,"Denial of Enrollee's right to request out of network care")</f>
        <v>0</v>
      </c>
      <c r="C14" s="71" t="e">
        <f>B14/B1</f>
        <v>#DIV/0!</v>
      </c>
      <c r="D14" s="77" t="s">
        <v>80</v>
      </c>
      <c r="E14" s="1">
        <f>COUNTIF('2nd Quarter'!M7:M300,"General inpatient services")</f>
        <v>0</v>
      </c>
      <c r="F14" s="81" t="e">
        <f>E14/B1</f>
        <v>#DIV/0!</v>
      </c>
      <c r="G14" s="77" t="s">
        <v>86</v>
      </c>
      <c r="H14" s="25">
        <f>COUNTIF('2nd Quarter'!N7:N301,"Dental services")</f>
        <v>0</v>
      </c>
      <c r="I14" s="71" t="e">
        <f>H14/B1</f>
        <v>#DIV/0!</v>
      </c>
      <c r="J14" s="18" t="s">
        <v>89</v>
      </c>
      <c r="K14" s="25">
        <f>COUNTIF('2nd Quarter'!R7:R301,"DHA - upheld HMO Decision/Dismissed")</f>
        <v>0</v>
      </c>
      <c r="L14" s="71" t="e">
        <f>K14/B1</f>
        <v>#DIV/0!</v>
      </c>
      <c r="M14" s="57"/>
      <c r="N14" s="57"/>
    </row>
    <row r="15" spans="1:15" ht="52.8" x14ac:dyDescent="0.25">
      <c r="A15" s="77" t="s">
        <v>78</v>
      </c>
      <c r="B15" s="25">
        <f>COUNTIF('2nd Quarter'!L7:L301,"Denial of payment, in whole or part, for a service already rendered")</f>
        <v>0</v>
      </c>
      <c r="C15" s="71" t="e">
        <f>B15/B1</f>
        <v>#DIV/0!</v>
      </c>
      <c r="D15" s="77" t="s">
        <v>81</v>
      </c>
      <c r="E15" s="1">
        <f>COUNTIF('2nd Quarter'!M7:M300,"General outpatient services")</f>
        <v>0</v>
      </c>
      <c r="F15" s="81" t="e">
        <f>E15/B1</f>
        <v>#DIV/0!</v>
      </c>
      <c r="G15" s="77" t="s">
        <v>101</v>
      </c>
      <c r="H15" s="25">
        <f>COUNTIF('2nd Quarter'!N7:N301,"Durable Medical Equipment/ Disposable Medical Supplies (DME/DMS)")</f>
        <v>0</v>
      </c>
      <c r="I15" s="71" t="e">
        <f>H15/B1</f>
        <v>#DIV/0!</v>
      </c>
      <c r="J15" s="18" t="s">
        <v>90</v>
      </c>
      <c r="K15" s="25">
        <f>COUNTIF('2nd Quarter'!R7:R301,"DHA - overturned HMO Decision/Remanded")</f>
        <v>0</v>
      </c>
      <c r="L15" s="71" t="e">
        <f>K15/B1</f>
        <v>#DIV/0!</v>
      </c>
      <c r="M15" s="17"/>
      <c r="N15" s="17"/>
    </row>
    <row r="16" spans="1:15" ht="39.6" x14ac:dyDescent="0.25">
      <c r="A16" s="77" t="s">
        <v>77</v>
      </c>
      <c r="B16" s="25">
        <f>COUNTIF('2nd Quarter'!L7:L301,"Failure to resolve appeal/grievance timely")</f>
        <v>0</v>
      </c>
      <c r="C16" s="71" t="e">
        <f>B16/B1</f>
        <v>#DIV/0!</v>
      </c>
      <c r="D16" s="77" t="s">
        <v>82</v>
      </c>
      <c r="E16" s="1">
        <f>COUNTIF('2nd Quarter'!M7:M300,"Inpatient behavioral health services")</f>
        <v>0</v>
      </c>
      <c r="F16" s="81" t="e">
        <f>E16/B1</f>
        <v>#DIV/0!</v>
      </c>
      <c r="G16" s="77" t="s">
        <v>102</v>
      </c>
      <c r="H16" s="25">
        <f>COUNTIF('2nd Quarter'!N7:N301,"Gender affirming services")</f>
        <v>0</v>
      </c>
      <c r="I16" s="71" t="e">
        <f>H16/B1</f>
        <v>#DIV/0!</v>
      </c>
      <c r="J16" s="18" t="s">
        <v>104</v>
      </c>
      <c r="K16" s="25">
        <f>COUNTIF('2nd Quarter'!R7:R301,"DHA - partially upheld HMO Decision/Remanded")</f>
        <v>0</v>
      </c>
      <c r="L16" s="71" t="e">
        <f>K16/B1</f>
        <v>#DIV/0!</v>
      </c>
      <c r="M16" s="17"/>
      <c r="N16" s="57" t="s">
        <v>113</v>
      </c>
    </row>
    <row r="17" spans="1:17" ht="26.4" x14ac:dyDescent="0.25">
      <c r="A17" s="17" t="s">
        <v>64</v>
      </c>
      <c r="B17" s="25">
        <f>COUNTIF('2nd Quarter'!L7:L301,"Failure to timely provide authorized service")</f>
        <v>0</v>
      </c>
      <c r="C17" s="71" t="e">
        <f>B17/B1</f>
        <v>#DIV/0!</v>
      </c>
      <c r="D17" s="77" t="s">
        <v>83</v>
      </c>
      <c r="E17" s="1">
        <f>COUNTIF('2nd Quarter'!M7:M300,"Outpatient behavioral health services")</f>
        <v>0</v>
      </c>
      <c r="F17" s="81" t="e">
        <f>E17/B1</f>
        <v>#DIV/0!</v>
      </c>
      <c r="G17" s="40" t="s">
        <v>128</v>
      </c>
      <c r="H17" s="25">
        <f>COUNTIF('2nd Quarter'!N7:N301,"Home Health/Personal Care")</f>
        <v>0</v>
      </c>
      <c r="I17" s="71" t="e">
        <f>H17/B1</f>
        <v>#DIV/0!</v>
      </c>
      <c r="J17" s="18" t="s">
        <v>105</v>
      </c>
      <c r="K17" s="25">
        <f>COUNTIF('2nd Quarter'!R7:R301,"HMO Committee - upheld ABD")</f>
        <v>0</v>
      </c>
      <c r="L17" s="71" t="e">
        <f>K17/B1</f>
        <v>#DIV/0!</v>
      </c>
      <c r="M17" s="17"/>
      <c r="N17" s="57">
        <f>'1stQtrAnalysis'!N16+'2nd Quarter'!A302</f>
        <v>0</v>
      </c>
      <c r="Q17" s="22" t="s">
        <v>24</v>
      </c>
    </row>
    <row r="18" spans="1:17" ht="26.4" x14ac:dyDescent="0.25">
      <c r="A18" s="17" t="s">
        <v>65</v>
      </c>
      <c r="B18" s="25">
        <f>COUNTIF('2nd Quarter'!L7:L301,"Financial liability")</f>
        <v>0</v>
      </c>
      <c r="C18" s="71" t="e">
        <f>B18/B1</f>
        <v>#DIV/0!</v>
      </c>
      <c r="D18" s="77" t="s">
        <v>67</v>
      </c>
      <c r="E18" s="1">
        <f>COUNTIF('2nd Quarter'!M7:M300,"NA- Appeal does not involve a service")</f>
        <v>0</v>
      </c>
      <c r="F18" s="81" t="e">
        <f>E18/B1</f>
        <v>#DIV/0!</v>
      </c>
      <c r="G18" s="40" t="s">
        <v>129</v>
      </c>
      <c r="H18" s="25">
        <f>COUNTIF('2nd Quarter'!N7:N301,"Inpatient/Outpatient Hospital")</f>
        <v>0</v>
      </c>
      <c r="I18" s="71" t="e">
        <f>H18/B1</f>
        <v>#DIV/0!</v>
      </c>
      <c r="J18" s="18" t="s">
        <v>106</v>
      </c>
      <c r="K18" s="25">
        <f>COUNTIF('2nd Quarter'!R7:R301,"HMO Committee - overturned ABD")</f>
        <v>0</v>
      </c>
      <c r="L18" s="71" t="e">
        <f>K18/B1</f>
        <v>#DIV/0!</v>
      </c>
      <c r="M18" s="17"/>
      <c r="N18" s="17" t="s">
        <v>35</v>
      </c>
    </row>
    <row r="19" spans="1:17" ht="39.6" x14ac:dyDescent="0.25">
      <c r="A19" s="77" t="s">
        <v>153</v>
      </c>
      <c r="B19" s="25">
        <f>COUNTIF('2nd Quarter'!L7:L300,"Service denial or limited authorization for a service not yet rendered")</f>
        <v>0</v>
      </c>
      <c r="C19" s="71" t="e">
        <f>B19/B1</f>
        <v>#DIV/0!</v>
      </c>
      <c r="D19" s="77" t="s">
        <v>69</v>
      </c>
      <c r="E19" s="1">
        <f>COUNTIF('2nd Quarter'!M7:M300,"NA- Service does not fit any of these categories")</f>
        <v>0</v>
      </c>
      <c r="F19" s="81" t="e">
        <f>E19/B1</f>
        <v>#DIV/0!</v>
      </c>
      <c r="G19" s="77" t="s">
        <v>103</v>
      </c>
      <c r="H19" s="25">
        <f>COUNTIF('2nd Quarter'!N7:N301,"Interpreter services")</f>
        <v>0</v>
      </c>
      <c r="I19" s="71" t="e">
        <f>H19/B1</f>
        <v>#DIV/0!</v>
      </c>
      <c r="J19" s="18" t="s">
        <v>107</v>
      </c>
      <c r="K19" s="25">
        <f>COUNTIF('2nd Quarter'!R7:R301,"HMO Committee - partially upheld ABD")</f>
        <v>0</v>
      </c>
      <c r="L19" s="71" t="e">
        <f>K19/B1</f>
        <v>#DIV/0!</v>
      </c>
      <c r="M19" s="17"/>
      <c r="N19" s="78" t="e">
        <f>N17/'2nd Quarter'!G2</f>
        <v>#DIV/0!</v>
      </c>
    </row>
    <row r="20" spans="1:17" ht="26.4" x14ac:dyDescent="0.25">
      <c r="A20" s="17" t="s">
        <v>10</v>
      </c>
      <c r="B20" s="25">
        <f>COUNTIF('2nd Quarter'!L7:L301,"Service reduction")</f>
        <v>0</v>
      </c>
      <c r="C20" s="71" t="e">
        <f>B20/B1</f>
        <v>#DIV/0!</v>
      </c>
      <c r="D20" s="29" t="s">
        <v>28</v>
      </c>
      <c r="E20" s="74">
        <f>SUM(E14:E19)</f>
        <v>0</v>
      </c>
      <c r="F20" s="71" t="e">
        <f>SUM(F14:F19)</f>
        <v>#DIV/0!</v>
      </c>
      <c r="G20" s="40" t="s">
        <v>130</v>
      </c>
      <c r="H20" s="25">
        <f>COUNTIF('2nd Quarter'!N7:N301,"Mental Health/Behavioral Health/Substance Use")</f>
        <v>0</v>
      </c>
      <c r="I20" s="71" t="e">
        <f>H20/B1</f>
        <v>#DIV/0!</v>
      </c>
      <c r="J20" s="18" t="s">
        <v>100</v>
      </c>
      <c r="K20" s="25">
        <f>COUNTIF('2nd Quarter'!R7:R301,"Member withdrew")</f>
        <v>0</v>
      </c>
      <c r="L20" s="71" t="e">
        <f>K20/B1</f>
        <v>#DIV/0!</v>
      </c>
      <c r="M20" s="17"/>
      <c r="N20" s="17"/>
    </row>
    <row r="21" spans="1:17" x14ac:dyDescent="0.25">
      <c r="A21" s="79" t="s">
        <v>39</v>
      </c>
      <c r="B21" s="25">
        <f>COUNTIF('2nd Quarter'!L7:L301,"Service suspension ")</f>
        <v>0</v>
      </c>
      <c r="C21" s="71" t="e">
        <f>B21/B1</f>
        <v>#DIV/0!</v>
      </c>
      <c r="D21" s="71"/>
      <c r="E21" s="71"/>
      <c r="F21" s="71"/>
      <c r="G21" s="40" t="s">
        <v>131</v>
      </c>
      <c r="H21" s="25">
        <f>COUNTIF('2nd Quarter'!N7:N301,"OB/GYN")</f>
        <v>0</v>
      </c>
      <c r="I21" s="71" t="e">
        <f>H21/B1</f>
        <v>#DIV/0!</v>
      </c>
      <c r="J21" s="18" t="s">
        <v>88</v>
      </c>
      <c r="K21" s="25">
        <f>COUNTIF('2nd Quarter'!R7:R301,"Mediation - resolved")</f>
        <v>0</v>
      </c>
      <c r="L21" s="71" t="e">
        <f>K21/B1</f>
        <v>#DIV/0!</v>
      </c>
      <c r="M21" s="17"/>
      <c r="N21" s="17"/>
    </row>
    <row r="22" spans="1:17" x14ac:dyDescent="0.25">
      <c r="A22" s="17" t="s">
        <v>11</v>
      </c>
      <c r="B22" s="25">
        <f>COUNTIF('2nd Quarter'!L7:L301,"Service termination")</f>
        <v>0</v>
      </c>
      <c r="C22" s="71" t="e">
        <f>B22/B1</f>
        <v>#DIV/0!</v>
      </c>
      <c r="D22" s="71"/>
      <c r="E22" s="71"/>
      <c r="F22" s="71"/>
      <c r="G22" s="40" t="s">
        <v>132</v>
      </c>
      <c r="H22" s="25">
        <f>COUNTIF('2nd Quarter'!N7:N301,"Orthodontics")</f>
        <v>0</v>
      </c>
      <c r="I22" s="71" t="e">
        <f>H22/B1</f>
        <v>#DIV/0!</v>
      </c>
      <c r="J22" s="18" t="s">
        <v>87</v>
      </c>
      <c r="K22" s="25">
        <f>COUNTIF('2nd Quarter'!R7:R301,"Member did not pursue")</f>
        <v>0</v>
      </c>
      <c r="L22" s="71" t="e">
        <f>K22/B1</f>
        <v>#DIV/0!</v>
      </c>
      <c r="M22" s="17"/>
      <c r="N22" s="17"/>
    </row>
    <row r="23" spans="1:17" x14ac:dyDescent="0.25">
      <c r="A23" s="17" t="s">
        <v>66</v>
      </c>
      <c r="B23" s="25">
        <f>COUNTIF('2nd Quarter'!L7:L301,"State/Federal law change")</f>
        <v>0</v>
      </c>
      <c r="C23" s="71" t="e">
        <f>B23/B1</f>
        <v>#DIV/0!</v>
      </c>
      <c r="D23" s="71"/>
      <c r="E23" s="71"/>
      <c r="F23" s="71"/>
      <c r="G23" s="40" t="s">
        <v>133</v>
      </c>
      <c r="H23" s="25">
        <f>COUNTIF('2nd Quarter'!N7:N301,"Physician")</f>
        <v>0</v>
      </c>
      <c r="I23" s="71" t="e">
        <f>H23/B1</f>
        <v>#DIV/0!</v>
      </c>
      <c r="J23" s="17" t="s">
        <v>38</v>
      </c>
      <c r="K23" s="25">
        <f>COUNTIF('2nd Quarter'!R7:R301,"Disenrolled")</f>
        <v>0</v>
      </c>
      <c r="L23" s="71" t="e">
        <f>K23/B1</f>
        <v>#DIV/0!</v>
      </c>
      <c r="M23" s="17"/>
      <c r="N23" s="17"/>
    </row>
    <row r="24" spans="1:17" ht="26.4" x14ac:dyDescent="0.25">
      <c r="A24" s="18" t="s">
        <v>85</v>
      </c>
      <c r="B24" s="25">
        <f>COUNTIF('2nd Quarter'!L7:L301,"Not appealable per DHS contract")</f>
        <v>0</v>
      </c>
      <c r="C24" s="71" t="e">
        <f>B24/B1</f>
        <v>#DIV/0!</v>
      </c>
      <c r="D24" s="71"/>
      <c r="E24" s="71"/>
      <c r="F24" s="71"/>
      <c r="G24" s="40" t="s">
        <v>134</v>
      </c>
      <c r="H24" s="25">
        <f>COUNTIF('2nd Quarter'!N7:N301,"Prescription/Over-the-Counter Drugs")</f>
        <v>0</v>
      </c>
      <c r="I24" s="71" t="e">
        <f>H24/B1</f>
        <v>#DIV/0!</v>
      </c>
      <c r="J24" s="18" t="s">
        <v>48</v>
      </c>
      <c r="K24" s="25">
        <f>COUNTIF('2nd Quarter'!R7:R301,"Pending/In Process")</f>
        <v>0</v>
      </c>
      <c r="L24" s="71" t="e">
        <f>K24/B1</f>
        <v>#DIV/0!</v>
      </c>
      <c r="M24" s="17"/>
      <c r="N24" s="17"/>
    </row>
    <row r="25" spans="1:17" ht="52.8" x14ac:dyDescent="0.25">
      <c r="A25" s="29" t="s">
        <v>28</v>
      </c>
      <c r="B25" s="74">
        <f>SUM(B14:B24)</f>
        <v>0</v>
      </c>
      <c r="C25" s="71" t="e">
        <f>SUM(C14:C24)</f>
        <v>#DIV/0!</v>
      </c>
      <c r="D25" s="71"/>
      <c r="E25" s="71"/>
      <c r="F25" s="71"/>
      <c r="G25" s="40" t="s">
        <v>135</v>
      </c>
      <c r="H25" s="25">
        <f>COUNTIF('2nd Quarter'!N7:N301,"Physical/Occupational Therapy/Speech Language Pathology (PT/OT/SLP)")</f>
        <v>0</v>
      </c>
      <c r="I25" s="71" t="e">
        <f>H25/B1</f>
        <v>#DIV/0!</v>
      </c>
      <c r="J25" s="29" t="s">
        <v>28</v>
      </c>
      <c r="K25" s="74">
        <f>SUM(K14:K24)</f>
        <v>0</v>
      </c>
      <c r="L25" s="71" t="e">
        <f>SUM(L14:L24)</f>
        <v>#DIV/0!</v>
      </c>
      <c r="M25" s="17"/>
      <c r="N25" s="17"/>
    </row>
    <row r="26" spans="1:17" ht="26.4" x14ac:dyDescent="0.25">
      <c r="F26" s="17"/>
      <c r="G26" s="18" t="s">
        <v>84</v>
      </c>
      <c r="H26" s="25">
        <f>COUNTIF('2nd Quarter'!N7:N301,"Skilled nursing facility (SNF)")</f>
        <v>0</v>
      </c>
      <c r="I26" s="71" t="e">
        <f>H26/B1</f>
        <v>#DIV/0!</v>
      </c>
      <c r="L26" s="17"/>
      <c r="M26" s="17"/>
      <c r="N26" s="17"/>
    </row>
    <row r="27" spans="1:17" x14ac:dyDescent="0.25">
      <c r="F27" s="17"/>
      <c r="G27" s="89" t="s">
        <v>12</v>
      </c>
      <c r="H27" s="25">
        <f>COUNTIF('2nd Quarter'!N7:N301,"Transportation")</f>
        <v>0</v>
      </c>
      <c r="I27" s="71" t="e">
        <f>H27/B1</f>
        <v>#DIV/0!</v>
      </c>
      <c r="L27" s="17"/>
      <c r="M27" s="17"/>
      <c r="N27" s="17"/>
    </row>
    <row r="28" spans="1:17" x14ac:dyDescent="0.25">
      <c r="F28" s="17"/>
      <c r="G28" s="89" t="s">
        <v>136</v>
      </c>
      <c r="H28" s="25">
        <f>COUNTIF('2nd Quarter'!N7:N301,"Vision")</f>
        <v>0</v>
      </c>
      <c r="I28" s="71" t="e">
        <f>H28/B1</f>
        <v>#DIV/0!</v>
      </c>
      <c r="L28" s="17"/>
      <c r="M28" s="17"/>
      <c r="N28" s="17"/>
    </row>
    <row r="29" spans="1:17" ht="39.6" x14ac:dyDescent="0.25">
      <c r="F29" s="17"/>
      <c r="G29" s="77" t="s">
        <v>68</v>
      </c>
      <c r="H29" s="25">
        <f>COUNTIF('2nd Quarter'!N7:N301,"Other service type (Note in Summary of Issue column)")</f>
        <v>0</v>
      </c>
      <c r="I29" s="71" t="e">
        <f>H29/B1</f>
        <v>#DIV/0!</v>
      </c>
      <c r="L29" s="17"/>
      <c r="M29" s="17"/>
      <c r="N29" s="17"/>
    </row>
    <row r="30" spans="1:17" ht="26.4" x14ac:dyDescent="0.25">
      <c r="F30" s="17"/>
      <c r="G30" s="18" t="s">
        <v>79</v>
      </c>
      <c r="H30" s="25">
        <f>COUNTIF('2nd Quarter'!N7:N301,"N/A- Appeal does not involve a service")</f>
        <v>0</v>
      </c>
      <c r="I30" s="71" t="e">
        <f>H30/B1</f>
        <v>#DIV/0!</v>
      </c>
      <c r="L30" s="17"/>
      <c r="M30" s="17"/>
      <c r="N30" s="17"/>
    </row>
    <row r="31" spans="1:17" x14ac:dyDescent="0.25">
      <c r="F31" s="17"/>
      <c r="G31" s="29" t="s">
        <v>28</v>
      </c>
      <c r="H31" s="74">
        <f>SUM(H14:H30)</f>
        <v>0</v>
      </c>
      <c r="I31" s="71" t="e">
        <f>SUM(I14:I30)</f>
        <v>#DIV/0!</v>
      </c>
      <c r="L31" s="17"/>
      <c r="M31" s="17"/>
      <c r="N31" s="17"/>
    </row>
    <row r="32" spans="1:17" x14ac:dyDescent="0.25">
      <c r="G32" s="17"/>
    </row>
    <row r="33" spans="7:7" x14ac:dyDescent="0.25">
      <c r="G33" s="17"/>
    </row>
    <row r="34" spans="7:7" x14ac:dyDescent="0.25">
      <c r="G34" s="17"/>
    </row>
    <row r="35" spans="7:7" x14ac:dyDescent="0.25">
      <c r="G35" s="17"/>
    </row>
    <row r="36" spans="7:7" x14ac:dyDescent="0.25">
      <c r="G36" s="17"/>
    </row>
    <row r="37" spans="7:7" x14ac:dyDescent="0.25">
      <c r="G37" s="17"/>
    </row>
    <row r="38" spans="7:7" x14ac:dyDescent="0.25">
      <c r="G38" s="17"/>
    </row>
    <row r="39" spans="7:7" x14ac:dyDescent="0.25">
      <c r="G39" s="17"/>
    </row>
    <row r="40" spans="7:7" x14ac:dyDescent="0.25">
      <c r="G40" s="17"/>
    </row>
  </sheetData>
  <sheetProtection algorithmName="SHA-512" hashValue="POXjTT1Rrviv9B3Fqyf4XhtIzyCXYqNalkexMCWb4asmrvY6NCgZ7YVdGot3xAPC/Z9EQQpkRvwxhDSFtN7/6w==" saltValue="pMgD+sIt1bmRs79a5HZZtA==" spinCount="100000" sheet="1" objects="1" scenarios="1"/>
  <conditionalFormatting sqref="F14:F19">
    <cfRule type="cellIs" dxfId="9" priority="1" operator="greaterThan">
      <formula>0.2499</formula>
    </cfRule>
  </conditionalFormatting>
  <conditionalFormatting sqref="G1 D2 F8 F11:G11 C14:C20 C21:F24">
    <cfRule type="cellIs" dxfId="8" priority="11" operator="greaterThan">
      <formula>0.2499</formula>
    </cfRule>
  </conditionalFormatting>
  <conditionalFormatting sqref="I14:I30">
    <cfRule type="cellIs" dxfId="7" priority="2" operator="greaterThan">
      <formula>0.2499</formula>
    </cfRule>
  </conditionalFormatting>
  <conditionalFormatting sqref="L14:L24">
    <cfRule type="cellIs" dxfId="6" priority="9" operator="greaterThan">
      <formula>0.2499</formula>
    </cfRule>
  </conditionalFormatting>
  <dataValidations count="1">
    <dataValidation type="list" allowBlank="1" showInputMessage="1" showErrorMessage="1" sqref="F2" xr:uid="{00000000-0002-0000-0900-000001000000}">
      <formula1>Continuingbenefits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L42" sqref="L42"/>
    </sheetView>
  </sheetViews>
  <sheetFormatPr defaultRowHeight="13.2" x14ac:dyDescent="0.25"/>
  <sheetData/>
  <sheetProtection algorithmName="SHA-512" hashValue="20XzJ2Jig3EjYMln6AMSnX83+C3IdrnsXAPKujvoNClvdui4l1R7qAPSZr1XJjqnIqGcLHd53rTVHZOk1YVeKA==" saltValue="9NV9NAOHhwMEKZTr05DRHg==" spinCount="100000" sheet="1" objects="1" scenario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N19" sqref="N19"/>
    </sheetView>
  </sheetViews>
  <sheetFormatPr defaultRowHeight="13.2" x14ac:dyDescent="0.25"/>
  <sheetData/>
  <sheetProtection algorithmName="SHA-512" hashValue="/sF6O8FFaIcTXwobdC+V77vCR1Hzviz3zjQAR/XAtQwqT4n8hX9HCncpsd9IP0F7uizapBxb2Hkf3IFyD9GKKQ==" saltValue="kqFvvVlyjJBWYZ2a/jhknA==" spinCount="100000" sheet="1" objects="1" scenario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H33" sqref="H33"/>
    </sheetView>
  </sheetViews>
  <sheetFormatPr defaultRowHeight="13.2" x14ac:dyDescent="0.25"/>
  <sheetData/>
  <sheetProtection algorithmName="SHA-512" hashValue="rhbWjOkS9GAqAkucSBf7ZBpCpW6dmKwl6CucHsgJNkLCW/51FpwpoFe9XMmrbQKRWgLClI5FHBO2D3g2QQMr2A==" saltValue="RDcVwC9yLq17mRXLD0mOYg==" spinCount="100000" sheet="1" objects="1" scenarios="1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EAED0-81BE-4F75-9657-6D147D9F9B67}">
  <dimension ref="A1"/>
  <sheetViews>
    <sheetView workbookViewId="0">
      <selection activeCell="B3" sqref="B3"/>
    </sheetView>
  </sheetViews>
  <sheetFormatPr defaultRowHeight="13.2" x14ac:dyDescent="0.25"/>
  <sheetData/>
  <sheetProtection algorithmName="SHA-512" hashValue="zEjbRlfxYs1WNwMcTyKcN5Q0DMfch4+7dCVpSjapX0Xnwf/mZIKv9/rGDpcwmmCMHzxT5bFGemREGL0LByRDQA==" saltValue="CubOUQGokkMmVz3eE5CwMg==" spinCount="100000" sheet="1" objects="1" scenarios="1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topLeftCell="C1" workbookViewId="0">
      <selection activeCell="H33" sqref="H33"/>
    </sheetView>
  </sheetViews>
  <sheetFormatPr defaultRowHeight="13.2" x14ac:dyDescent="0.25"/>
  <sheetData/>
  <sheetProtection algorithmName="SHA-512" hashValue="CZtslQruaRmc+1SluZw89xLaG/2W/yTt8HusLIB5WTvFcVU+2Hdi379F1VDXjKVaZ0UW4DN5LTFYZUWi/VpXbg==" saltValue="MI2J3L5HoeDB613nKsB+cw==" spinCount="100000" sheet="1" objects="1" scenario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topLeftCell="A7" workbookViewId="0">
      <selection activeCell="H33" sqref="H33"/>
    </sheetView>
  </sheetViews>
  <sheetFormatPr defaultRowHeight="13.2" x14ac:dyDescent="0.25"/>
  <sheetData/>
  <sheetProtection algorithmName="SHA-512" hashValue="RXEHTl5Oyv8A6Rw/PfQhSyox62cRDV35Usd9bDb/cD76JBeyaW/4KGNP5RYOjdgxm8h3z5uSnuENZ4F5CLYJIw==" saltValue="Cu2eNgyeYfsMHPqSn1U5Ow==" spinCount="100000" sheet="1" objects="1" scenarios="1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7030A0"/>
  </sheetPr>
  <dimension ref="A1:X1096"/>
  <sheetViews>
    <sheetView workbookViewId="0">
      <pane ySplit="6" topLeftCell="A7" activePane="bottomLeft" state="frozen"/>
      <selection pane="bottomLeft" activeCell="A2" sqref="A2"/>
    </sheetView>
  </sheetViews>
  <sheetFormatPr defaultColWidth="8.88671875" defaultRowHeight="13.2" x14ac:dyDescent="0.25"/>
  <cols>
    <col min="1" max="1" width="19.6640625" style="8" customWidth="1"/>
    <col min="2" max="4" width="22.109375" style="8" customWidth="1"/>
    <col min="5" max="5" width="12.33203125" style="8" customWidth="1"/>
    <col min="6" max="6" width="23" style="8" customWidth="1"/>
    <col min="7" max="7" width="17.109375" style="8" customWidth="1"/>
    <col min="8" max="9" width="49.44140625" style="8" customWidth="1"/>
    <col min="10" max="10" width="24.44140625" style="8" customWidth="1"/>
    <col min="11" max="11" width="29" style="8" customWidth="1"/>
    <col min="12" max="12" width="35.44140625" style="8" customWidth="1"/>
    <col min="13" max="13" width="28.5546875" style="8" customWidth="1"/>
    <col min="14" max="14" width="29" style="8" customWidth="1"/>
    <col min="15" max="15" width="53.109375" style="8" customWidth="1"/>
    <col min="16" max="16" width="20.88671875" style="8" customWidth="1"/>
    <col min="17" max="17" width="28.33203125" style="8" customWidth="1"/>
    <col min="18" max="18" width="28.109375" style="8" customWidth="1"/>
    <col min="19" max="19" width="53.109375" style="8" customWidth="1"/>
    <col min="20" max="20" width="18.109375" style="8" customWidth="1"/>
    <col min="21" max="22" width="53.109375" style="8" customWidth="1"/>
    <col min="23" max="16384" width="8.88671875" style="10"/>
  </cols>
  <sheetData>
    <row r="1" spans="1:24" s="7" customFormat="1" ht="39" customHeight="1" x14ac:dyDescent="0.25">
      <c r="A1" s="98" t="s">
        <v>156</v>
      </c>
      <c r="B1" s="98"/>
      <c r="C1" s="98"/>
      <c r="D1" s="99" t="s">
        <v>114</v>
      </c>
      <c r="E1" s="99"/>
      <c r="F1" s="99"/>
      <c r="G1" s="99"/>
      <c r="H1" s="99"/>
      <c r="I1" s="99"/>
      <c r="J1" s="67" t="s">
        <v>36</v>
      </c>
      <c r="K1" s="28"/>
      <c r="L1" s="28"/>
      <c r="M1" s="28"/>
      <c r="N1" s="28"/>
      <c r="O1" s="28"/>
      <c r="P1" s="28"/>
      <c r="Q1" s="69"/>
      <c r="R1" s="69"/>
      <c r="S1" s="69"/>
      <c r="T1" s="69"/>
      <c r="U1" s="69"/>
      <c r="V1" s="69"/>
    </row>
    <row r="2" spans="1:24" ht="31.95" customHeight="1" x14ac:dyDescent="0.25">
      <c r="A2" s="68" t="s">
        <v>24</v>
      </c>
      <c r="B2" s="17"/>
      <c r="C2" s="17"/>
      <c r="F2" s="17" t="s">
        <v>119</v>
      </c>
      <c r="G2" s="65"/>
      <c r="H2" s="17"/>
      <c r="I2" s="17"/>
      <c r="J2" s="17"/>
      <c r="K2" s="17"/>
      <c r="L2" s="17"/>
      <c r="M2" s="17"/>
      <c r="N2" s="17"/>
      <c r="O2" s="17"/>
      <c r="P2" s="17"/>
    </row>
    <row r="3" spans="1:24" ht="21" customHeight="1" x14ac:dyDescent="0.3">
      <c r="A3" s="30" t="s">
        <v>60</v>
      </c>
      <c r="B3" s="9" t="s">
        <v>24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24" ht="27" customHeight="1" x14ac:dyDescent="0.3">
      <c r="A4" s="63" t="s">
        <v>42</v>
      </c>
      <c r="B4" s="64" t="s">
        <v>61</v>
      </c>
      <c r="C4" s="64"/>
      <c r="D4" s="9"/>
      <c r="E4" s="17" t="s">
        <v>127</v>
      </c>
      <c r="F4" s="100" t="s">
        <v>125</v>
      </c>
      <c r="G4" s="100"/>
      <c r="H4" s="100"/>
      <c r="I4" s="18"/>
      <c r="J4" s="18"/>
      <c r="K4" s="18"/>
      <c r="L4" s="17"/>
      <c r="M4" s="17"/>
      <c r="N4" s="17"/>
      <c r="P4" s="17"/>
      <c r="R4" s="18" t="s">
        <v>46</v>
      </c>
      <c r="S4" s="17"/>
      <c r="T4" s="17"/>
      <c r="U4" s="17"/>
      <c r="V4" s="17"/>
      <c r="W4" s="17"/>
      <c r="X4" s="17"/>
    </row>
    <row r="5" spans="1:24" ht="24.9" customHeight="1" thickBot="1" x14ac:dyDescent="0.35">
      <c r="A5" s="30" t="s">
        <v>33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24" s="62" customFormat="1" ht="88.5" customHeight="1" thickTop="1" thickBot="1" x14ac:dyDescent="0.3">
      <c r="A6" s="58" t="s">
        <v>0</v>
      </c>
      <c r="B6" s="58" t="s">
        <v>73</v>
      </c>
      <c r="C6" s="58" t="s">
        <v>108</v>
      </c>
      <c r="D6" s="58" t="s">
        <v>40</v>
      </c>
      <c r="E6" s="58" t="s">
        <v>29</v>
      </c>
      <c r="F6" s="58" t="s">
        <v>74</v>
      </c>
      <c r="G6" s="58" t="s">
        <v>30</v>
      </c>
      <c r="H6" s="59" t="s">
        <v>49</v>
      </c>
      <c r="I6" s="59" t="s">
        <v>56</v>
      </c>
      <c r="J6" s="58" t="s">
        <v>76</v>
      </c>
      <c r="K6" s="58" t="s">
        <v>22</v>
      </c>
      <c r="L6" s="58" t="s">
        <v>31</v>
      </c>
      <c r="M6" s="58" t="s">
        <v>120</v>
      </c>
      <c r="N6" s="58" t="s">
        <v>16</v>
      </c>
      <c r="O6" s="58" t="s">
        <v>70</v>
      </c>
      <c r="P6" s="58" t="s">
        <v>75</v>
      </c>
      <c r="Q6" s="58" t="s">
        <v>71</v>
      </c>
      <c r="R6" s="58" t="s">
        <v>37</v>
      </c>
      <c r="S6" s="58" t="s">
        <v>17</v>
      </c>
      <c r="T6" s="58" t="s">
        <v>59</v>
      </c>
      <c r="U6" s="58" t="s">
        <v>118</v>
      </c>
      <c r="V6" s="60" t="s">
        <v>20</v>
      </c>
    </row>
    <row r="7" spans="1:24" ht="13.8" thickTop="1" x14ac:dyDescent="0.25">
      <c r="A7" s="11"/>
      <c r="B7" s="9"/>
      <c r="C7" s="9"/>
      <c r="D7" s="9"/>
      <c r="F7" s="12"/>
      <c r="G7" s="13"/>
      <c r="H7" s="13"/>
      <c r="J7" s="12"/>
      <c r="O7" s="9"/>
      <c r="P7" s="54"/>
      <c r="Q7" s="12"/>
      <c r="S7" s="9"/>
      <c r="U7" s="9"/>
      <c r="V7" s="9"/>
    </row>
    <row r="8" spans="1:24" x14ac:dyDescent="0.25">
      <c r="A8" s="11"/>
      <c r="B8" s="9"/>
      <c r="C8" s="9"/>
      <c r="D8" s="9"/>
      <c r="F8" s="12"/>
      <c r="G8" s="14"/>
      <c r="H8" s="14"/>
      <c r="J8" s="12"/>
      <c r="K8" s="9"/>
      <c r="P8" s="54"/>
      <c r="Q8" s="12"/>
    </row>
    <row r="9" spans="1:24" x14ac:dyDescent="0.25">
      <c r="A9" s="11"/>
      <c r="B9" s="9"/>
      <c r="C9" s="9"/>
      <c r="D9" s="9"/>
      <c r="F9" s="12"/>
      <c r="G9" s="14"/>
      <c r="H9" s="14"/>
      <c r="J9" s="12"/>
      <c r="P9" s="55"/>
      <c r="Q9" s="12"/>
    </row>
    <row r="10" spans="1:24" x14ac:dyDescent="0.25">
      <c r="A10" s="11"/>
      <c r="B10" s="9"/>
      <c r="C10" s="9"/>
      <c r="D10" s="9"/>
      <c r="F10" s="12"/>
      <c r="G10" s="13"/>
      <c r="H10" s="14"/>
      <c r="J10" s="12"/>
      <c r="P10" s="54"/>
      <c r="Q10" s="12"/>
    </row>
    <row r="11" spans="1:24" x14ac:dyDescent="0.25">
      <c r="A11" s="11"/>
      <c r="B11" s="9"/>
      <c r="C11" s="9"/>
      <c r="D11" s="9"/>
      <c r="F11" s="12"/>
      <c r="G11" s="14"/>
      <c r="H11" s="14"/>
      <c r="J11" s="12"/>
      <c r="P11" s="54"/>
      <c r="Q11" s="12"/>
    </row>
    <row r="12" spans="1:24" x14ac:dyDescent="0.25">
      <c r="A12" s="11"/>
      <c r="B12" s="9"/>
      <c r="C12" s="9"/>
      <c r="D12" s="9"/>
      <c r="F12" s="12"/>
      <c r="G12" s="14"/>
      <c r="H12" s="14"/>
      <c r="J12" s="12"/>
      <c r="P12" s="54"/>
      <c r="Q12" s="12"/>
    </row>
    <row r="13" spans="1:24" x14ac:dyDescent="0.25">
      <c r="A13" s="11"/>
      <c r="B13" s="9"/>
      <c r="C13" s="9"/>
      <c r="D13" s="9"/>
      <c r="F13" s="12"/>
      <c r="G13" s="13"/>
      <c r="H13" s="13"/>
      <c r="J13" s="12"/>
      <c r="P13" s="54"/>
      <c r="Q13" s="12"/>
    </row>
    <row r="14" spans="1:24" ht="12.75" customHeight="1" x14ac:dyDescent="0.25">
      <c r="A14" s="11"/>
      <c r="B14" s="9"/>
      <c r="C14" s="9"/>
      <c r="D14" s="9"/>
      <c r="F14" s="12"/>
      <c r="G14" s="14"/>
      <c r="H14" s="14"/>
      <c r="J14" s="12"/>
      <c r="K14" s="9"/>
      <c r="P14" s="54"/>
      <c r="Q14" s="12"/>
    </row>
    <row r="15" spans="1:24" x14ac:dyDescent="0.25">
      <c r="A15" s="11"/>
      <c r="B15" s="9"/>
      <c r="C15" s="9"/>
      <c r="D15" s="9"/>
      <c r="F15" s="12"/>
      <c r="G15" s="14"/>
      <c r="H15" s="14"/>
      <c r="J15" s="12"/>
      <c r="P15" s="54"/>
      <c r="Q15" s="12"/>
    </row>
    <row r="16" spans="1:24" x14ac:dyDescent="0.25">
      <c r="A16" s="11"/>
      <c r="B16" s="9"/>
      <c r="C16" s="9"/>
      <c r="D16" s="9"/>
      <c r="F16" s="12"/>
      <c r="G16" s="13"/>
      <c r="H16" s="14"/>
      <c r="J16" s="12"/>
      <c r="P16" s="54"/>
      <c r="Q16" s="12"/>
    </row>
    <row r="17" spans="1:17" x14ac:dyDescent="0.25">
      <c r="A17" s="11"/>
      <c r="B17" s="9"/>
      <c r="C17" s="9"/>
      <c r="D17" s="9"/>
      <c r="F17" s="12"/>
      <c r="G17" s="14"/>
      <c r="H17" s="14"/>
      <c r="J17" s="12"/>
      <c r="P17" s="54"/>
      <c r="Q17" s="12"/>
    </row>
    <row r="18" spans="1:17" x14ac:dyDescent="0.25">
      <c r="A18" s="11"/>
      <c r="B18" s="9"/>
      <c r="C18" s="9"/>
      <c r="D18" s="9"/>
      <c r="F18" s="12"/>
      <c r="G18" s="14"/>
      <c r="H18" s="14"/>
      <c r="J18" s="12"/>
      <c r="P18" s="54"/>
      <c r="Q18" s="12"/>
    </row>
    <row r="19" spans="1:17" x14ac:dyDescent="0.25">
      <c r="A19" s="11"/>
      <c r="B19" s="9"/>
      <c r="C19" s="9"/>
      <c r="D19" s="9"/>
      <c r="F19" s="12"/>
      <c r="G19" s="13"/>
      <c r="H19" s="13"/>
      <c r="J19" s="12"/>
      <c r="P19" s="54"/>
      <c r="Q19" s="12"/>
    </row>
    <row r="20" spans="1:17" x14ac:dyDescent="0.25">
      <c r="A20" s="11"/>
      <c r="B20" s="9"/>
      <c r="C20" s="9"/>
      <c r="D20" s="9"/>
      <c r="F20" s="12"/>
      <c r="G20" s="14"/>
      <c r="H20" s="14"/>
      <c r="J20" s="12"/>
      <c r="K20" s="9"/>
      <c r="P20" s="54"/>
      <c r="Q20" s="12"/>
    </row>
    <row r="21" spans="1:17" x14ac:dyDescent="0.25">
      <c r="A21" s="11"/>
      <c r="B21" s="9"/>
      <c r="C21" s="9"/>
      <c r="D21" s="9"/>
      <c r="F21" s="12"/>
      <c r="G21" s="14"/>
      <c r="H21" s="14"/>
      <c r="J21" s="12"/>
      <c r="P21" s="54"/>
      <c r="Q21" s="12"/>
    </row>
    <row r="22" spans="1:17" x14ac:dyDescent="0.25">
      <c r="A22" s="11"/>
      <c r="B22" s="9"/>
      <c r="C22" s="9"/>
      <c r="D22" s="9"/>
      <c r="F22" s="12"/>
      <c r="G22" s="13"/>
      <c r="H22" s="14"/>
      <c r="J22" s="12"/>
      <c r="P22" s="54"/>
      <c r="Q22" s="12"/>
    </row>
    <row r="23" spans="1:17" x14ac:dyDescent="0.25">
      <c r="A23" s="11"/>
      <c r="B23" s="9"/>
      <c r="C23" s="9"/>
      <c r="D23" s="9"/>
      <c r="F23" s="12"/>
      <c r="G23" s="14"/>
      <c r="H23" s="14"/>
      <c r="J23" s="12"/>
      <c r="P23" s="54"/>
      <c r="Q23" s="12"/>
    </row>
    <row r="24" spans="1:17" x14ac:dyDescent="0.25">
      <c r="A24" s="11"/>
      <c r="B24" s="9"/>
      <c r="C24" s="9"/>
      <c r="D24" s="9"/>
      <c r="F24" s="12"/>
      <c r="G24" s="14"/>
      <c r="H24" s="14"/>
      <c r="J24" s="12"/>
      <c r="P24" s="54"/>
      <c r="Q24" s="12"/>
    </row>
    <row r="25" spans="1:17" x14ac:dyDescent="0.25">
      <c r="A25" s="11"/>
      <c r="B25" s="9"/>
      <c r="C25" s="9"/>
      <c r="D25" s="9"/>
      <c r="F25" s="12"/>
      <c r="G25" s="13"/>
      <c r="H25" s="13"/>
      <c r="J25" s="12"/>
      <c r="P25" s="54"/>
      <c r="Q25" s="12"/>
    </row>
    <row r="26" spans="1:17" x14ac:dyDescent="0.25">
      <c r="A26" s="11"/>
      <c r="B26" s="9"/>
      <c r="C26" s="9"/>
      <c r="D26" s="9"/>
      <c r="F26" s="12"/>
      <c r="G26" s="14"/>
      <c r="H26" s="14"/>
      <c r="J26" s="12"/>
      <c r="K26" s="9"/>
      <c r="P26" s="54"/>
      <c r="Q26" s="12"/>
    </row>
    <row r="27" spans="1:17" x14ac:dyDescent="0.25">
      <c r="A27" s="11"/>
      <c r="B27" s="9"/>
      <c r="C27" s="9"/>
      <c r="D27" s="9"/>
      <c r="F27" s="12"/>
      <c r="J27" s="12"/>
      <c r="P27" s="54"/>
      <c r="Q27" s="12"/>
    </row>
    <row r="28" spans="1:17" x14ac:dyDescent="0.25">
      <c r="A28" s="11"/>
      <c r="B28" s="9"/>
      <c r="C28" s="9"/>
      <c r="D28" s="9"/>
      <c r="F28" s="12"/>
      <c r="J28" s="12"/>
      <c r="P28" s="54"/>
      <c r="Q28" s="12"/>
    </row>
    <row r="29" spans="1:17" x14ac:dyDescent="0.25">
      <c r="A29" s="11"/>
      <c r="B29" s="9"/>
      <c r="C29" s="9"/>
      <c r="D29" s="9"/>
      <c r="F29" s="12"/>
      <c r="J29" s="12"/>
      <c r="P29" s="54"/>
      <c r="Q29" s="12"/>
    </row>
    <row r="30" spans="1:17" x14ac:dyDescent="0.25">
      <c r="A30" s="11"/>
      <c r="B30" s="9"/>
      <c r="C30" s="9"/>
      <c r="D30" s="9"/>
      <c r="F30" s="12"/>
      <c r="J30" s="12"/>
      <c r="P30" s="54"/>
      <c r="Q30" s="12"/>
    </row>
    <row r="31" spans="1:17" x14ac:dyDescent="0.25">
      <c r="A31" s="11"/>
      <c r="B31" s="9"/>
      <c r="C31" s="9"/>
      <c r="D31" s="9"/>
      <c r="F31" s="12"/>
      <c r="J31" s="12"/>
      <c r="P31" s="54"/>
      <c r="Q31" s="12"/>
    </row>
    <row r="32" spans="1:17" x14ac:dyDescent="0.25">
      <c r="A32" s="11"/>
      <c r="B32" s="9"/>
      <c r="C32" s="9"/>
      <c r="D32" s="9"/>
      <c r="F32" s="12"/>
      <c r="J32" s="12"/>
      <c r="P32" s="54"/>
      <c r="Q32" s="12"/>
    </row>
    <row r="33" spans="1:17" x14ac:dyDescent="0.25">
      <c r="A33" s="11"/>
      <c r="B33" s="9"/>
      <c r="C33" s="9"/>
      <c r="D33" s="9"/>
      <c r="F33" s="12"/>
      <c r="J33" s="12"/>
      <c r="P33" s="54"/>
      <c r="Q33" s="12"/>
    </row>
    <row r="34" spans="1:17" x14ac:dyDescent="0.25">
      <c r="A34" s="11"/>
      <c r="B34" s="9"/>
      <c r="C34" s="9"/>
      <c r="D34" s="9"/>
      <c r="F34" s="12"/>
      <c r="J34" s="12"/>
      <c r="P34" s="54"/>
      <c r="Q34" s="12"/>
    </row>
    <row r="35" spans="1:17" x14ac:dyDescent="0.25">
      <c r="A35" s="11"/>
      <c r="B35" s="9"/>
      <c r="C35" s="9"/>
      <c r="D35" s="9"/>
      <c r="F35" s="12"/>
      <c r="J35" s="12"/>
      <c r="P35" s="54"/>
      <c r="Q35" s="12"/>
    </row>
    <row r="36" spans="1:17" x14ac:dyDescent="0.25">
      <c r="A36" s="11"/>
      <c r="B36" s="9"/>
      <c r="C36" s="9"/>
      <c r="D36" s="9"/>
      <c r="F36" s="12"/>
      <c r="J36" s="12"/>
      <c r="P36" s="54"/>
      <c r="Q36" s="12"/>
    </row>
    <row r="37" spans="1:17" x14ac:dyDescent="0.25">
      <c r="A37" s="11"/>
      <c r="B37" s="9"/>
      <c r="C37" s="9"/>
      <c r="D37" s="9"/>
      <c r="F37" s="12"/>
      <c r="J37" s="12"/>
      <c r="P37" s="54"/>
      <c r="Q37" s="12"/>
    </row>
    <row r="38" spans="1:17" x14ac:dyDescent="0.25">
      <c r="A38" s="11"/>
      <c r="B38" s="9"/>
      <c r="C38" s="9"/>
      <c r="D38" s="9"/>
      <c r="F38" s="12"/>
      <c r="J38" s="12"/>
      <c r="P38" s="54"/>
      <c r="Q38" s="12"/>
    </row>
    <row r="39" spans="1:17" x14ac:dyDescent="0.25">
      <c r="A39" s="11"/>
      <c r="B39" s="9"/>
      <c r="C39" s="9"/>
      <c r="D39" s="9"/>
      <c r="F39" s="12"/>
      <c r="J39" s="12"/>
      <c r="P39" s="54"/>
      <c r="Q39" s="12"/>
    </row>
    <row r="40" spans="1:17" x14ac:dyDescent="0.25">
      <c r="A40" s="11"/>
      <c r="B40" s="9"/>
      <c r="C40" s="9"/>
      <c r="D40" s="9"/>
      <c r="F40" s="12"/>
      <c r="J40" s="12"/>
      <c r="P40" s="54"/>
      <c r="Q40" s="12"/>
    </row>
    <row r="41" spans="1:17" x14ac:dyDescent="0.25">
      <c r="A41" s="11"/>
      <c r="B41" s="9"/>
      <c r="C41" s="9"/>
      <c r="D41" s="9"/>
      <c r="F41" s="12"/>
      <c r="J41" s="12"/>
      <c r="P41" s="54"/>
      <c r="Q41" s="12"/>
    </row>
    <row r="42" spans="1:17" x14ac:dyDescent="0.25">
      <c r="A42" s="11"/>
      <c r="B42" s="9"/>
      <c r="C42" s="9"/>
      <c r="D42" s="9"/>
      <c r="F42" s="12"/>
      <c r="J42" s="12"/>
      <c r="P42" s="54"/>
      <c r="Q42" s="12"/>
    </row>
    <row r="43" spans="1:17" x14ac:dyDescent="0.25">
      <c r="A43" s="11"/>
      <c r="B43" s="9"/>
      <c r="C43" s="9"/>
      <c r="D43" s="9"/>
      <c r="F43" s="12"/>
      <c r="J43" s="12"/>
      <c r="P43" s="54"/>
      <c r="Q43" s="12"/>
    </row>
    <row r="44" spans="1:17" x14ac:dyDescent="0.25">
      <c r="A44" s="11"/>
      <c r="B44" s="9"/>
      <c r="C44" s="9"/>
      <c r="D44" s="9"/>
      <c r="F44" s="12"/>
      <c r="J44" s="12"/>
      <c r="P44" s="54"/>
      <c r="Q44" s="12"/>
    </row>
    <row r="45" spans="1:17" x14ac:dyDescent="0.25">
      <c r="A45" s="11"/>
      <c r="B45" s="9"/>
      <c r="C45" s="9"/>
      <c r="D45" s="9"/>
      <c r="F45" s="12"/>
      <c r="J45" s="12"/>
      <c r="P45" s="54"/>
      <c r="Q45" s="12"/>
    </row>
    <row r="46" spans="1:17" x14ac:dyDescent="0.25">
      <c r="A46" s="11"/>
      <c r="B46" s="9"/>
      <c r="C46" s="9"/>
      <c r="D46" s="9"/>
      <c r="F46" s="12"/>
      <c r="J46" s="12"/>
      <c r="P46" s="54"/>
      <c r="Q46" s="12"/>
    </row>
    <row r="47" spans="1:17" x14ac:dyDescent="0.25">
      <c r="A47" s="11"/>
      <c r="B47" s="9"/>
      <c r="C47" s="9"/>
      <c r="D47" s="9"/>
      <c r="F47" s="12"/>
      <c r="J47" s="12"/>
      <c r="P47" s="54"/>
      <c r="Q47" s="12"/>
    </row>
    <row r="48" spans="1:17" x14ac:dyDescent="0.25">
      <c r="A48" s="11"/>
      <c r="B48" s="9"/>
      <c r="C48" s="9"/>
      <c r="D48" s="9"/>
      <c r="F48" s="12"/>
      <c r="J48" s="12"/>
      <c r="P48" s="54"/>
      <c r="Q48" s="12"/>
    </row>
    <row r="49" spans="1:17" x14ac:dyDescent="0.25">
      <c r="A49" s="11"/>
      <c r="B49" s="9"/>
      <c r="C49" s="9"/>
      <c r="D49" s="9"/>
      <c r="F49" s="12"/>
      <c r="J49" s="12"/>
      <c r="P49" s="54"/>
      <c r="Q49" s="12"/>
    </row>
    <row r="50" spans="1:17" x14ac:dyDescent="0.25">
      <c r="A50" s="11"/>
      <c r="B50" s="9"/>
      <c r="C50" s="9"/>
      <c r="D50" s="9"/>
      <c r="F50" s="12"/>
      <c r="J50" s="12"/>
      <c r="P50" s="54"/>
      <c r="Q50" s="12"/>
    </row>
    <row r="51" spans="1:17" x14ac:dyDescent="0.25">
      <c r="A51" s="11"/>
      <c r="B51" s="9"/>
      <c r="C51" s="9"/>
      <c r="D51" s="9"/>
      <c r="F51" s="12"/>
      <c r="J51" s="12"/>
      <c r="P51" s="54"/>
      <c r="Q51" s="12"/>
    </row>
    <row r="52" spans="1:17" x14ac:dyDescent="0.25">
      <c r="A52" s="11"/>
      <c r="B52" s="9"/>
      <c r="C52" s="9"/>
      <c r="D52" s="9"/>
      <c r="F52" s="12"/>
      <c r="J52" s="12"/>
      <c r="P52" s="54"/>
      <c r="Q52" s="12"/>
    </row>
    <row r="53" spans="1:17" x14ac:dyDescent="0.25">
      <c r="A53" s="11"/>
      <c r="B53" s="9"/>
      <c r="C53" s="9"/>
      <c r="D53" s="9"/>
      <c r="F53" s="12"/>
      <c r="J53" s="12"/>
      <c r="P53" s="54"/>
      <c r="Q53" s="12"/>
    </row>
    <row r="54" spans="1:17" x14ac:dyDescent="0.25">
      <c r="A54" s="11"/>
      <c r="B54" s="9"/>
      <c r="C54" s="9"/>
      <c r="D54" s="9"/>
      <c r="F54" s="12"/>
      <c r="J54" s="12"/>
      <c r="P54" s="54"/>
      <c r="Q54" s="12"/>
    </row>
    <row r="55" spans="1:17" x14ac:dyDescent="0.25">
      <c r="A55" s="11"/>
      <c r="B55" s="9"/>
      <c r="C55" s="9"/>
      <c r="D55" s="9"/>
      <c r="F55" s="12"/>
      <c r="J55" s="12"/>
      <c r="P55" s="54"/>
      <c r="Q55" s="12"/>
    </row>
    <row r="56" spans="1:17" x14ac:dyDescent="0.25">
      <c r="A56" s="11"/>
      <c r="B56" s="9"/>
      <c r="C56" s="9"/>
      <c r="D56" s="9"/>
      <c r="F56" s="12"/>
      <c r="J56" s="12"/>
      <c r="P56" s="54"/>
      <c r="Q56" s="12"/>
    </row>
    <row r="57" spans="1:17" x14ac:dyDescent="0.25">
      <c r="A57" s="11"/>
      <c r="B57" s="9"/>
      <c r="C57" s="9"/>
      <c r="D57" s="9"/>
      <c r="F57" s="12"/>
      <c r="J57" s="12"/>
      <c r="P57" s="54"/>
      <c r="Q57" s="12"/>
    </row>
    <row r="58" spans="1:17" x14ac:dyDescent="0.25">
      <c r="A58" s="11"/>
      <c r="B58" s="9"/>
      <c r="C58" s="9"/>
      <c r="D58" s="9"/>
      <c r="F58" s="12"/>
      <c r="J58" s="12"/>
      <c r="P58" s="54"/>
      <c r="Q58" s="12"/>
    </row>
    <row r="59" spans="1:17" x14ac:dyDescent="0.25">
      <c r="A59" s="11"/>
      <c r="B59" s="9"/>
      <c r="C59" s="9"/>
      <c r="D59" s="9"/>
      <c r="F59" s="12"/>
      <c r="J59" s="12"/>
      <c r="P59" s="54"/>
      <c r="Q59" s="12"/>
    </row>
    <row r="60" spans="1:17" x14ac:dyDescent="0.25">
      <c r="A60" s="11"/>
      <c r="B60" s="9"/>
      <c r="C60" s="9"/>
      <c r="D60" s="9"/>
      <c r="F60" s="12"/>
      <c r="J60" s="12"/>
      <c r="P60" s="54"/>
      <c r="Q60" s="12"/>
    </row>
    <row r="61" spans="1:17" x14ac:dyDescent="0.25">
      <c r="A61" s="11"/>
      <c r="B61" s="9"/>
      <c r="C61" s="9"/>
      <c r="D61" s="9"/>
      <c r="F61" s="12"/>
      <c r="J61" s="12"/>
      <c r="P61" s="54"/>
      <c r="Q61" s="12"/>
    </row>
    <row r="62" spans="1:17" x14ac:dyDescent="0.25">
      <c r="A62" s="11"/>
      <c r="B62" s="9"/>
      <c r="C62" s="9"/>
      <c r="D62" s="9"/>
      <c r="F62" s="12"/>
      <c r="J62" s="12"/>
      <c r="P62" s="54"/>
      <c r="Q62" s="12"/>
    </row>
    <row r="63" spans="1:17" x14ac:dyDescent="0.25">
      <c r="A63" s="11"/>
      <c r="B63" s="9"/>
      <c r="C63" s="9"/>
      <c r="D63" s="9"/>
      <c r="F63" s="12"/>
      <c r="J63" s="12"/>
      <c r="P63" s="54"/>
      <c r="Q63" s="12"/>
    </row>
    <row r="64" spans="1:17" x14ac:dyDescent="0.25">
      <c r="A64" s="11"/>
      <c r="B64" s="9"/>
      <c r="C64" s="9"/>
      <c r="D64" s="9"/>
      <c r="F64" s="12"/>
      <c r="J64" s="12"/>
      <c r="P64" s="54"/>
      <c r="Q64" s="12"/>
    </row>
    <row r="65" spans="1:17" x14ac:dyDescent="0.25">
      <c r="A65" s="11"/>
      <c r="B65" s="9"/>
      <c r="C65" s="9"/>
      <c r="D65" s="9"/>
      <c r="F65" s="12"/>
      <c r="J65" s="12"/>
      <c r="P65" s="54"/>
      <c r="Q65" s="12"/>
    </row>
    <row r="66" spans="1:17" x14ac:dyDescent="0.25">
      <c r="A66" s="11"/>
      <c r="B66" s="9"/>
      <c r="C66" s="9"/>
      <c r="D66" s="9"/>
      <c r="F66" s="12"/>
      <c r="J66" s="12"/>
      <c r="P66" s="54"/>
      <c r="Q66" s="12"/>
    </row>
    <row r="67" spans="1:17" x14ac:dyDescent="0.25">
      <c r="A67" s="11"/>
      <c r="B67" s="9"/>
      <c r="C67" s="9"/>
      <c r="D67" s="9"/>
      <c r="F67" s="12"/>
      <c r="J67" s="12"/>
      <c r="P67" s="54"/>
      <c r="Q67" s="12"/>
    </row>
    <row r="68" spans="1:17" x14ac:dyDescent="0.25">
      <c r="A68" s="11"/>
      <c r="B68" s="9"/>
      <c r="C68" s="9"/>
      <c r="D68" s="9"/>
      <c r="F68" s="12"/>
      <c r="J68" s="12"/>
      <c r="P68" s="54"/>
      <c r="Q68" s="12"/>
    </row>
    <row r="69" spans="1:17" x14ac:dyDescent="0.25">
      <c r="A69" s="11"/>
      <c r="B69" s="9"/>
      <c r="C69" s="9"/>
      <c r="D69" s="9"/>
      <c r="F69" s="12"/>
      <c r="J69" s="12"/>
      <c r="P69" s="54"/>
      <c r="Q69" s="12"/>
    </row>
    <row r="70" spans="1:17" x14ac:dyDescent="0.25">
      <c r="A70" s="11"/>
      <c r="B70" s="9"/>
      <c r="C70" s="9"/>
      <c r="D70" s="9"/>
      <c r="F70" s="12"/>
      <c r="J70" s="12"/>
      <c r="P70" s="54"/>
      <c r="Q70" s="12"/>
    </row>
    <row r="71" spans="1:17" x14ac:dyDescent="0.25">
      <c r="A71" s="11"/>
      <c r="B71" s="9"/>
      <c r="C71" s="9"/>
      <c r="D71" s="9"/>
      <c r="F71" s="12"/>
      <c r="J71" s="12"/>
      <c r="P71" s="54"/>
      <c r="Q71" s="12"/>
    </row>
    <row r="72" spans="1:17" x14ac:dyDescent="0.25">
      <c r="A72" s="11"/>
      <c r="B72" s="9"/>
      <c r="C72" s="9"/>
      <c r="D72" s="9"/>
      <c r="F72" s="12"/>
      <c r="J72" s="12"/>
      <c r="P72" s="54"/>
      <c r="Q72" s="12"/>
    </row>
    <row r="73" spans="1:17" x14ac:dyDescent="0.25">
      <c r="A73" s="11"/>
      <c r="B73" s="9"/>
      <c r="C73" s="9"/>
      <c r="D73" s="9"/>
      <c r="F73" s="12"/>
      <c r="J73" s="12"/>
      <c r="P73" s="54"/>
      <c r="Q73" s="12"/>
    </row>
    <row r="74" spans="1:17" x14ac:dyDescent="0.25">
      <c r="A74" s="11"/>
      <c r="B74" s="9"/>
      <c r="C74" s="9"/>
      <c r="D74" s="9"/>
      <c r="F74" s="12"/>
      <c r="J74" s="12"/>
      <c r="P74" s="54"/>
      <c r="Q74" s="12"/>
    </row>
    <row r="75" spans="1:17" x14ac:dyDescent="0.25">
      <c r="A75" s="11"/>
      <c r="B75" s="9"/>
      <c r="C75" s="9"/>
      <c r="D75" s="9"/>
      <c r="F75" s="12"/>
      <c r="J75" s="12"/>
      <c r="P75" s="54"/>
      <c r="Q75" s="12"/>
    </row>
    <row r="76" spans="1:17" x14ac:dyDescent="0.25">
      <c r="A76" s="11"/>
      <c r="B76" s="9"/>
      <c r="C76" s="9"/>
      <c r="D76" s="9"/>
      <c r="F76" s="12"/>
      <c r="J76" s="12"/>
      <c r="P76" s="54"/>
      <c r="Q76" s="12"/>
    </row>
    <row r="77" spans="1:17" x14ac:dyDescent="0.25">
      <c r="A77" s="11"/>
      <c r="B77" s="9"/>
      <c r="C77" s="9"/>
      <c r="D77" s="9"/>
      <c r="F77" s="12"/>
      <c r="J77" s="12"/>
      <c r="P77" s="54"/>
      <c r="Q77" s="12"/>
    </row>
    <row r="78" spans="1:17" x14ac:dyDescent="0.25">
      <c r="A78" s="11"/>
      <c r="B78" s="9"/>
      <c r="C78" s="9"/>
      <c r="D78" s="9"/>
      <c r="F78" s="12"/>
      <c r="J78" s="12"/>
      <c r="P78" s="54"/>
      <c r="Q78" s="12"/>
    </row>
    <row r="79" spans="1:17" x14ac:dyDescent="0.25">
      <c r="A79" s="11"/>
      <c r="B79" s="9"/>
      <c r="C79" s="9"/>
      <c r="D79" s="9"/>
      <c r="F79" s="12"/>
      <c r="J79" s="12"/>
      <c r="P79" s="54"/>
      <c r="Q79" s="12"/>
    </row>
    <row r="80" spans="1:17" x14ac:dyDescent="0.25">
      <c r="A80" s="11"/>
      <c r="B80" s="9"/>
      <c r="C80" s="9"/>
      <c r="D80" s="9"/>
      <c r="F80" s="12"/>
      <c r="J80" s="12"/>
      <c r="P80" s="54"/>
      <c r="Q80" s="12"/>
    </row>
    <row r="81" spans="1:17" x14ac:dyDescent="0.25">
      <c r="A81" s="11"/>
      <c r="B81" s="9"/>
      <c r="C81" s="9"/>
      <c r="D81" s="9"/>
      <c r="F81" s="12"/>
      <c r="J81" s="12"/>
      <c r="P81" s="54"/>
      <c r="Q81" s="12"/>
    </row>
    <row r="82" spans="1:17" x14ac:dyDescent="0.25">
      <c r="A82" s="11"/>
      <c r="B82" s="9"/>
      <c r="C82" s="9"/>
      <c r="D82" s="9"/>
      <c r="F82" s="12"/>
      <c r="J82" s="12"/>
      <c r="P82" s="54"/>
      <c r="Q82" s="12"/>
    </row>
    <row r="83" spans="1:17" x14ac:dyDescent="0.25">
      <c r="A83" s="11"/>
      <c r="B83" s="9"/>
      <c r="C83" s="9"/>
      <c r="D83" s="9"/>
      <c r="F83" s="12"/>
      <c r="J83" s="12"/>
      <c r="P83" s="54"/>
      <c r="Q83" s="12"/>
    </row>
    <row r="84" spans="1:17" x14ac:dyDescent="0.25">
      <c r="A84" s="11"/>
      <c r="B84" s="9"/>
      <c r="C84" s="9"/>
      <c r="D84" s="9"/>
      <c r="F84" s="12"/>
      <c r="J84" s="12"/>
      <c r="P84" s="54"/>
      <c r="Q84" s="12"/>
    </row>
    <row r="85" spans="1:17" x14ac:dyDescent="0.25">
      <c r="A85" s="11"/>
      <c r="B85" s="9"/>
      <c r="C85" s="9"/>
      <c r="D85" s="9"/>
      <c r="F85" s="12"/>
      <c r="J85" s="12"/>
      <c r="P85" s="54"/>
      <c r="Q85" s="12"/>
    </row>
    <row r="86" spans="1:17" x14ac:dyDescent="0.25">
      <c r="A86" s="11"/>
      <c r="B86" s="9"/>
      <c r="C86" s="9"/>
      <c r="D86" s="9"/>
      <c r="F86" s="12"/>
      <c r="J86" s="12"/>
      <c r="P86" s="54"/>
      <c r="Q86" s="12"/>
    </row>
    <row r="87" spans="1:17" x14ac:dyDescent="0.25">
      <c r="A87" s="11"/>
      <c r="B87" s="9"/>
      <c r="C87" s="9"/>
      <c r="D87" s="9"/>
      <c r="F87" s="12"/>
      <c r="J87" s="12"/>
      <c r="P87" s="54"/>
      <c r="Q87" s="12"/>
    </row>
    <row r="88" spans="1:17" x14ac:dyDescent="0.25">
      <c r="A88" s="11"/>
      <c r="B88" s="9"/>
      <c r="C88" s="9"/>
      <c r="D88" s="9"/>
      <c r="F88" s="12"/>
      <c r="J88" s="12"/>
      <c r="P88" s="54"/>
      <c r="Q88" s="12"/>
    </row>
    <row r="89" spans="1:17" x14ac:dyDescent="0.25">
      <c r="A89" s="11"/>
      <c r="B89" s="9"/>
      <c r="C89" s="9"/>
      <c r="D89" s="9"/>
      <c r="F89" s="12"/>
      <c r="J89" s="12"/>
      <c r="P89" s="54"/>
      <c r="Q89" s="12"/>
    </row>
    <row r="90" spans="1:17" x14ac:dyDescent="0.25">
      <c r="A90" s="11"/>
      <c r="B90" s="9"/>
      <c r="C90" s="9"/>
      <c r="D90" s="9"/>
      <c r="F90" s="12"/>
      <c r="J90" s="12"/>
      <c r="P90" s="54"/>
      <c r="Q90" s="12"/>
    </row>
    <row r="91" spans="1:17" x14ac:dyDescent="0.25">
      <c r="A91" s="11"/>
      <c r="B91" s="9"/>
      <c r="C91" s="9"/>
      <c r="D91" s="9"/>
      <c r="F91" s="12"/>
      <c r="J91" s="12"/>
      <c r="P91" s="54"/>
      <c r="Q91" s="12"/>
    </row>
    <row r="92" spans="1:17" x14ac:dyDescent="0.25">
      <c r="A92" s="11"/>
      <c r="B92" s="9"/>
      <c r="C92" s="9"/>
      <c r="D92" s="9"/>
      <c r="F92" s="12"/>
      <c r="J92" s="12"/>
      <c r="P92" s="54"/>
      <c r="Q92" s="12"/>
    </row>
    <row r="93" spans="1:17" x14ac:dyDescent="0.25">
      <c r="A93" s="11"/>
      <c r="B93" s="9"/>
      <c r="C93" s="9"/>
      <c r="D93" s="9"/>
      <c r="F93" s="12"/>
      <c r="J93" s="12"/>
      <c r="P93" s="54"/>
      <c r="Q93" s="12"/>
    </row>
    <row r="94" spans="1:17" x14ac:dyDescent="0.25">
      <c r="A94" s="11"/>
      <c r="B94" s="9"/>
      <c r="C94" s="9"/>
      <c r="D94" s="9"/>
      <c r="F94" s="12"/>
      <c r="J94" s="12"/>
      <c r="P94" s="54"/>
      <c r="Q94" s="12"/>
    </row>
    <row r="95" spans="1:17" x14ac:dyDescent="0.25">
      <c r="A95" s="11"/>
      <c r="B95" s="9"/>
      <c r="C95" s="9"/>
      <c r="D95" s="9"/>
      <c r="F95" s="12"/>
      <c r="J95" s="12"/>
      <c r="P95" s="54"/>
      <c r="Q95" s="12"/>
    </row>
    <row r="96" spans="1:17" x14ac:dyDescent="0.25">
      <c r="A96" s="11"/>
      <c r="B96" s="9"/>
      <c r="C96" s="9"/>
      <c r="D96" s="9"/>
      <c r="F96" s="12"/>
      <c r="J96" s="12"/>
      <c r="P96" s="54"/>
      <c r="Q96" s="12"/>
    </row>
    <row r="97" spans="1:17" x14ac:dyDescent="0.25">
      <c r="A97" s="11"/>
      <c r="B97" s="9"/>
      <c r="C97" s="9"/>
      <c r="D97" s="9"/>
      <c r="F97" s="12"/>
      <c r="J97" s="12"/>
      <c r="P97" s="54"/>
      <c r="Q97" s="12"/>
    </row>
    <row r="98" spans="1:17" x14ac:dyDescent="0.25">
      <c r="A98" s="11"/>
      <c r="B98" s="9"/>
      <c r="C98" s="9"/>
      <c r="D98" s="9"/>
      <c r="F98" s="12"/>
      <c r="J98" s="12"/>
      <c r="P98" s="54"/>
      <c r="Q98" s="12"/>
    </row>
    <row r="99" spans="1:17" x14ac:dyDescent="0.25">
      <c r="A99" s="11"/>
      <c r="B99" s="9"/>
      <c r="C99" s="9"/>
      <c r="D99" s="9"/>
      <c r="F99" s="12"/>
      <c r="J99" s="12"/>
      <c r="P99" s="54"/>
      <c r="Q99" s="12"/>
    </row>
    <row r="100" spans="1:17" x14ac:dyDescent="0.25">
      <c r="A100" s="11"/>
      <c r="B100" s="9"/>
      <c r="C100" s="9"/>
      <c r="D100" s="9"/>
      <c r="F100" s="12"/>
      <c r="J100" s="12"/>
      <c r="P100" s="54"/>
      <c r="Q100" s="12"/>
    </row>
    <row r="101" spans="1:17" x14ac:dyDescent="0.25">
      <c r="A101" s="11"/>
      <c r="B101" s="9"/>
      <c r="C101" s="9"/>
      <c r="D101" s="9"/>
      <c r="F101" s="12"/>
      <c r="J101" s="12"/>
      <c r="P101" s="54"/>
      <c r="Q101" s="12"/>
    </row>
    <row r="102" spans="1:17" x14ac:dyDescent="0.25">
      <c r="A102" s="11"/>
      <c r="B102" s="9"/>
      <c r="C102" s="9"/>
      <c r="D102" s="9"/>
      <c r="F102" s="12"/>
      <c r="J102" s="12"/>
      <c r="P102" s="54"/>
      <c r="Q102" s="12"/>
    </row>
    <row r="103" spans="1:17" x14ac:dyDescent="0.25">
      <c r="A103" s="11"/>
      <c r="B103" s="9"/>
      <c r="C103" s="9"/>
      <c r="D103" s="9"/>
      <c r="F103" s="12"/>
      <c r="J103" s="12"/>
      <c r="P103" s="54"/>
      <c r="Q103" s="12"/>
    </row>
    <row r="104" spans="1:17" x14ac:dyDescent="0.25">
      <c r="A104" s="11"/>
      <c r="B104" s="9"/>
      <c r="C104" s="9"/>
      <c r="D104" s="9"/>
      <c r="F104" s="12"/>
      <c r="J104" s="12"/>
      <c r="P104" s="54"/>
      <c r="Q104" s="12"/>
    </row>
    <row r="105" spans="1:17" x14ac:dyDescent="0.25">
      <c r="A105" s="11"/>
      <c r="B105" s="9"/>
      <c r="C105" s="9"/>
      <c r="D105" s="9"/>
      <c r="F105" s="12"/>
      <c r="J105" s="12"/>
      <c r="P105" s="54"/>
      <c r="Q105" s="12"/>
    </row>
    <row r="106" spans="1:17" x14ac:dyDescent="0.25">
      <c r="A106" s="11"/>
      <c r="B106" s="9"/>
      <c r="C106" s="9"/>
      <c r="D106" s="9"/>
      <c r="F106" s="12"/>
      <c r="J106" s="12"/>
      <c r="P106" s="54"/>
      <c r="Q106" s="12"/>
    </row>
    <row r="107" spans="1:17" x14ac:dyDescent="0.25">
      <c r="A107" s="11"/>
      <c r="B107" s="9"/>
      <c r="C107" s="9"/>
      <c r="D107" s="9"/>
      <c r="F107" s="12"/>
      <c r="J107" s="12"/>
      <c r="P107" s="54"/>
      <c r="Q107" s="12"/>
    </row>
    <row r="108" spans="1:17" x14ac:dyDescent="0.25">
      <c r="A108" s="11"/>
      <c r="B108" s="9"/>
      <c r="C108" s="9"/>
      <c r="D108" s="9"/>
      <c r="F108" s="12"/>
      <c r="J108" s="12"/>
      <c r="P108" s="54"/>
      <c r="Q108" s="12"/>
    </row>
    <row r="109" spans="1:17" x14ac:dyDescent="0.25">
      <c r="A109" s="11"/>
      <c r="B109" s="9"/>
      <c r="C109" s="9"/>
      <c r="D109" s="9"/>
      <c r="F109" s="12"/>
      <c r="J109" s="12"/>
      <c r="P109" s="54"/>
      <c r="Q109" s="12"/>
    </row>
    <row r="110" spans="1:17" x14ac:dyDescent="0.25">
      <c r="A110" s="11"/>
      <c r="B110" s="9"/>
      <c r="C110" s="9"/>
      <c r="D110" s="9"/>
      <c r="F110" s="12"/>
      <c r="J110" s="12"/>
      <c r="P110" s="54"/>
      <c r="Q110" s="12"/>
    </row>
    <row r="111" spans="1:17" x14ac:dyDescent="0.25">
      <c r="A111" s="11"/>
      <c r="B111" s="9"/>
      <c r="C111" s="9"/>
      <c r="D111" s="9"/>
      <c r="F111" s="12"/>
      <c r="J111" s="12"/>
      <c r="P111" s="54"/>
      <c r="Q111" s="12"/>
    </row>
    <row r="112" spans="1:17" x14ac:dyDescent="0.25">
      <c r="A112" s="11"/>
      <c r="B112" s="9"/>
      <c r="C112" s="9"/>
      <c r="D112" s="9"/>
      <c r="F112" s="12"/>
      <c r="J112" s="12"/>
      <c r="P112" s="54"/>
      <c r="Q112" s="12"/>
    </row>
    <row r="113" spans="1:17" x14ac:dyDescent="0.25">
      <c r="A113" s="11"/>
      <c r="B113" s="9"/>
      <c r="C113" s="9"/>
      <c r="D113" s="9"/>
      <c r="F113" s="12"/>
      <c r="J113" s="12"/>
      <c r="P113" s="54"/>
      <c r="Q113" s="12"/>
    </row>
    <row r="114" spans="1:17" x14ac:dyDescent="0.25">
      <c r="A114" s="11"/>
      <c r="B114" s="9"/>
      <c r="C114" s="9"/>
      <c r="D114" s="9"/>
      <c r="F114" s="12"/>
      <c r="J114" s="12"/>
      <c r="P114" s="54"/>
      <c r="Q114" s="12"/>
    </row>
    <row r="115" spans="1:17" x14ac:dyDescent="0.25">
      <c r="A115" s="11"/>
      <c r="B115" s="9"/>
      <c r="C115" s="9"/>
      <c r="D115" s="9"/>
      <c r="F115" s="12"/>
      <c r="J115" s="12"/>
      <c r="P115" s="54"/>
      <c r="Q115" s="12"/>
    </row>
    <row r="116" spans="1:17" x14ac:dyDescent="0.25">
      <c r="A116" s="11"/>
      <c r="B116" s="9"/>
      <c r="C116" s="9"/>
      <c r="D116" s="9"/>
      <c r="F116" s="12"/>
      <c r="J116" s="12"/>
      <c r="P116" s="54"/>
      <c r="Q116" s="12"/>
    </row>
    <row r="117" spans="1:17" x14ac:dyDescent="0.25">
      <c r="A117" s="11"/>
      <c r="B117" s="9"/>
      <c r="C117" s="9"/>
      <c r="D117" s="9"/>
      <c r="F117" s="12"/>
      <c r="J117" s="12"/>
      <c r="P117" s="54"/>
      <c r="Q117" s="12"/>
    </row>
    <row r="118" spans="1:17" x14ac:dyDescent="0.25">
      <c r="A118" s="11"/>
      <c r="B118" s="9"/>
      <c r="C118" s="9"/>
      <c r="D118" s="9"/>
      <c r="F118" s="12"/>
      <c r="J118" s="12"/>
      <c r="P118" s="54"/>
      <c r="Q118" s="12"/>
    </row>
    <row r="119" spans="1:17" x14ac:dyDescent="0.25">
      <c r="A119" s="11"/>
      <c r="B119" s="9"/>
      <c r="C119" s="9"/>
      <c r="D119" s="9"/>
      <c r="F119" s="12"/>
      <c r="J119" s="12"/>
      <c r="P119" s="54"/>
      <c r="Q119" s="12"/>
    </row>
    <row r="120" spans="1:17" x14ac:dyDescent="0.25">
      <c r="A120" s="11"/>
      <c r="B120" s="9"/>
      <c r="C120" s="9"/>
      <c r="D120" s="9"/>
      <c r="F120" s="12"/>
      <c r="J120" s="12"/>
      <c r="P120" s="54"/>
      <c r="Q120" s="12"/>
    </row>
    <row r="121" spans="1:17" x14ac:dyDescent="0.25">
      <c r="A121" s="11"/>
      <c r="B121" s="9"/>
      <c r="C121" s="9"/>
      <c r="D121" s="9"/>
      <c r="F121" s="12"/>
      <c r="J121" s="12"/>
      <c r="P121" s="54"/>
      <c r="Q121" s="12"/>
    </row>
    <row r="122" spans="1:17" x14ac:dyDescent="0.25">
      <c r="A122" s="11"/>
      <c r="B122" s="9"/>
      <c r="C122" s="9"/>
      <c r="D122" s="9"/>
      <c r="F122" s="12"/>
      <c r="J122" s="12"/>
      <c r="P122" s="54"/>
      <c r="Q122" s="12"/>
    </row>
    <row r="123" spans="1:17" x14ac:dyDescent="0.25">
      <c r="A123" s="11"/>
      <c r="B123" s="9"/>
      <c r="C123" s="9"/>
      <c r="D123" s="9"/>
      <c r="F123" s="12"/>
      <c r="J123" s="12"/>
      <c r="P123" s="54"/>
      <c r="Q123" s="12"/>
    </row>
    <row r="124" spans="1:17" x14ac:dyDescent="0.25">
      <c r="A124" s="11"/>
      <c r="B124" s="9"/>
      <c r="C124" s="9"/>
      <c r="D124" s="9"/>
      <c r="F124" s="12"/>
      <c r="J124" s="12"/>
      <c r="P124" s="54"/>
      <c r="Q124" s="12"/>
    </row>
    <row r="125" spans="1:17" x14ac:dyDescent="0.25">
      <c r="A125" s="11"/>
      <c r="B125" s="9"/>
      <c r="C125" s="9"/>
      <c r="D125" s="9"/>
      <c r="F125" s="12"/>
      <c r="J125" s="12"/>
      <c r="P125" s="54"/>
      <c r="Q125" s="12"/>
    </row>
    <row r="126" spans="1:17" x14ac:dyDescent="0.25">
      <c r="A126" s="11"/>
      <c r="B126" s="9"/>
      <c r="C126" s="9"/>
      <c r="D126" s="9"/>
      <c r="F126" s="12"/>
      <c r="G126" s="9"/>
      <c r="H126" s="9"/>
      <c r="I126" s="9"/>
      <c r="J126" s="12"/>
      <c r="K126" s="9"/>
      <c r="L126" s="9"/>
      <c r="M126" s="9"/>
      <c r="P126" s="54"/>
      <c r="Q126" s="12"/>
    </row>
    <row r="127" spans="1:17" x14ac:dyDescent="0.25">
      <c r="A127" s="11"/>
      <c r="B127" s="9"/>
      <c r="C127" s="9"/>
      <c r="D127" s="9"/>
      <c r="F127" s="12"/>
      <c r="G127" s="13"/>
      <c r="H127" s="13"/>
      <c r="I127" s="13"/>
      <c r="J127" s="12"/>
      <c r="P127" s="54"/>
      <c r="Q127" s="12"/>
    </row>
    <row r="128" spans="1:17" x14ac:dyDescent="0.25">
      <c r="A128" s="11"/>
      <c r="B128" s="9"/>
      <c r="C128" s="9"/>
      <c r="D128" s="9"/>
      <c r="F128" s="12"/>
      <c r="G128" s="14"/>
      <c r="H128" s="14"/>
      <c r="I128" s="14"/>
      <c r="J128" s="12"/>
      <c r="P128" s="54"/>
      <c r="Q128" s="12"/>
    </row>
    <row r="129" spans="1:17" x14ac:dyDescent="0.25">
      <c r="A129" s="11"/>
      <c r="B129" s="9"/>
      <c r="C129" s="9"/>
      <c r="D129" s="9"/>
      <c r="F129" s="12"/>
      <c r="G129" s="14"/>
      <c r="H129" s="14"/>
      <c r="I129" s="14"/>
      <c r="J129" s="12"/>
      <c r="P129" s="54"/>
      <c r="Q129" s="12"/>
    </row>
    <row r="130" spans="1:17" x14ac:dyDescent="0.25">
      <c r="A130" s="11"/>
      <c r="B130" s="9"/>
      <c r="C130" s="9"/>
      <c r="D130" s="9"/>
      <c r="F130" s="12"/>
      <c r="G130" s="14"/>
      <c r="H130" s="14"/>
      <c r="I130" s="14"/>
      <c r="J130" s="12"/>
      <c r="P130" s="54"/>
      <c r="Q130" s="12"/>
    </row>
    <row r="131" spans="1:17" x14ac:dyDescent="0.25">
      <c r="A131" s="11"/>
      <c r="B131" s="9"/>
      <c r="C131" s="9"/>
      <c r="D131" s="9"/>
      <c r="F131" s="12"/>
      <c r="G131" s="14"/>
      <c r="H131" s="14"/>
      <c r="I131" s="14"/>
      <c r="J131" s="12"/>
      <c r="P131" s="54"/>
      <c r="Q131" s="12"/>
    </row>
    <row r="132" spans="1:17" x14ac:dyDescent="0.25">
      <c r="A132" s="11"/>
      <c r="B132" s="9"/>
      <c r="C132" s="9"/>
      <c r="D132" s="9"/>
      <c r="F132" s="12"/>
      <c r="G132" s="14"/>
      <c r="H132" s="14"/>
      <c r="I132" s="14"/>
      <c r="J132" s="12"/>
      <c r="P132" s="54"/>
      <c r="Q132" s="12"/>
    </row>
    <row r="133" spans="1:17" x14ac:dyDescent="0.25">
      <c r="A133" s="11"/>
      <c r="B133" s="9"/>
      <c r="C133" s="9"/>
      <c r="D133" s="9"/>
      <c r="F133" s="12"/>
      <c r="G133" s="14"/>
      <c r="H133" s="14"/>
      <c r="I133" s="14"/>
      <c r="J133" s="12"/>
      <c r="P133" s="54"/>
      <c r="Q133" s="12"/>
    </row>
    <row r="134" spans="1:17" ht="12.75" customHeight="1" x14ac:dyDescent="0.25">
      <c r="A134" s="11"/>
      <c r="B134" s="9"/>
      <c r="C134" s="9"/>
      <c r="D134" s="9"/>
      <c r="F134" s="12"/>
      <c r="G134" s="14"/>
      <c r="H134" s="14"/>
      <c r="I134" s="14"/>
      <c r="J134" s="12"/>
      <c r="P134" s="54"/>
      <c r="Q134" s="12"/>
    </row>
    <row r="135" spans="1:17" x14ac:dyDescent="0.25">
      <c r="A135" s="11"/>
      <c r="B135" s="9"/>
      <c r="C135" s="9"/>
      <c r="D135" s="9"/>
      <c r="F135" s="12"/>
      <c r="G135" s="14"/>
      <c r="H135" s="14"/>
      <c r="I135" s="14"/>
      <c r="J135" s="12"/>
      <c r="P135" s="54"/>
      <c r="Q135" s="12"/>
    </row>
    <row r="136" spans="1:17" x14ac:dyDescent="0.25">
      <c r="A136" s="11"/>
      <c r="B136" s="9"/>
      <c r="C136" s="9"/>
      <c r="D136" s="9"/>
      <c r="F136" s="12"/>
      <c r="G136" s="14"/>
      <c r="H136" s="14"/>
      <c r="I136" s="14"/>
      <c r="J136" s="12"/>
      <c r="P136" s="54"/>
      <c r="Q136" s="12"/>
    </row>
    <row r="137" spans="1:17" x14ac:dyDescent="0.25">
      <c r="A137" s="11"/>
      <c r="B137" s="9"/>
      <c r="C137" s="9"/>
      <c r="D137" s="9"/>
      <c r="F137" s="12"/>
      <c r="G137" s="14"/>
      <c r="H137" s="14"/>
      <c r="I137" s="14"/>
      <c r="J137" s="12"/>
      <c r="P137" s="54"/>
      <c r="Q137" s="12"/>
    </row>
    <row r="138" spans="1:17" x14ac:dyDescent="0.25">
      <c r="A138" s="11"/>
      <c r="B138" s="9"/>
      <c r="C138" s="9"/>
      <c r="D138" s="9"/>
      <c r="F138" s="12"/>
      <c r="G138" s="14"/>
      <c r="H138" s="14"/>
      <c r="I138" s="14"/>
      <c r="J138" s="12"/>
      <c r="P138" s="54"/>
      <c r="Q138" s="12"/>
    </row>
    <row r="139" spans="1:17" x14ac:dyDescent="0.25">
      <c r="A139" s="11"/>
      <c r="B139" s="9"/>
      <c r="C139" s="9"/>
      <c r="D139" s="9"/>
      <c r="F139" s="12"/>
      <c r="G139" s="14"/>
      <c r="H139" s="14"/>
      <c r="I139" s="14"/>
      <c r="J139" s="12"/>
      <c r="P139" s="54"/>
      <c r="Q139" s="12"/>
    </row>
    <row r="140" spans="1:17" ht="12.75" customHeight="1" x14ac:dyDescent="0.25">
      <c r="A140" s="11"/>
      <c r="B140" s="9"/>
      <c r="C140" s="9"/>
      <c r="D140" s="9"/>
      <c r="F140" s="12"/>
      <c r="G140" s="14"/>
      <c r="H140" s="14"/>
      <c r="I140" s="14"/>
      <c r="J140" s="12"/>
      <c r="P140" s="54"/>
      <c r="Q140" s="12"/>
    </row>
    <row r="141" spans="1:17" x14ac:dyDescent="0.25">
      <c r="A141" s="11"/>
      <c r="B141" s="9"/>
      <c r="C141" s="9"/>
      <c r="D141" s="9"/>
      <c r="F141" s="12"/>
      <c r="G141" s="14"/>
      <c r="H141" s="14"/>
      <c r="I141" s="14"/>
      <c r="J141" s="12"/>
      <c r="P141" s="54"/>
      <c r="Q141" s="12"/>
    </row>
    <row r="142" spans="1:17" x14ac:dyDescent="0.25">
      <c r="A142" s="11"/>
      <c r="B142" s="9"/>
      <c r="C142" s="9"/>
      <c r="D142" s="9"/>
      <c r="F142" s="12"/>
      <c r="G142" s="14"/>
      <c r="H142" s="14"/>
      <c r="I142" s="14"/>
      <c r="J142" s="12"/>
      <c r="P142" s="54"/>
      <c r="Q142" s="12"/>
    </row>
    <row r="143" spans="1:17" x14ac:dyDescent="0.25">
      <c r="A143" s="11"/>
      <c r="B143" s="9"/>
      <c r="C143" s="9"/>
      <c r="D143" s="9"/>
      <c r="F143" s="12"/>
      <c r="G143" s="14"/>
      <c r="H143" s="14"/>
      <c r="I143" s="14"/>
      <c r="J143" s="12"/>
      <c r="P143" s="54"/>
      <c r="Q143" s="12"/>
    </row>
    <row r="144" spans="1:17" x14ac:dyDescent="0.25">
      <c r="A144" s="11"/>
      <c r="B144" s="9"/>
      <c r="C144" s="9"/>
      <c r="D144" s="9"/>
      <c r="F144" s="12"/>
      <c r="G144" s="14"/>
      <c r="H144" s="14"/>
      <c r="I144" s="14"/>
      <c r="J144" s="12"/>
      <c r="P144" s="54"/>
      <c r="Q144" s="12"/>
    </row>
    <row r="145" spans="1:17" x14ac:dyDescent="0.25">
      <c r="A145" s="15"/>
      <c r="F145" s="12"/>
      <c r="J145" s="12"/>
      <c r="P145" s="54"/>
      <c r="Q145" s="12"/>
    </row>
    <row r="146" spans="1:17" x14ac:dyDescent="0.25">
      <c r="A146" s="15"/>
      <c r="F146" s="12"/>
      <c r="J146" s="12"/>
      <c r="P146" s="54"/>
      <c r="Q146" s="12"/>
    </row>
    <row r="147" spans="1:17" x14ac:dyDescent="0.25">
      <c r="A147" s="15"/>
      <c r="F147" s="12"/>
      <c r="J147" s="12"/>
      <c r="P147" s="54"/>
      <c r="Q147" s="12"/>
    </row>
    <row r="148" spans="1:17" x14ac:dyDescent="0.25">
      <c r="A148" s="15"/>
      <c r="F148" s="12"/>
      <c r="J148" s="12"/>
      <c r="P148" s="54"/>
      <c r="Q148" s="12"/>
    </row>
    <row r="149" spans="1:17" x14ac:dyDescent="0.25">
      <c r="A149" s="15"/>
      <c r="F149" s="12"/>
      <c r="J149" s="12"/>
      <c r="P149" s="54"/>
      <c r="Q149" s="12"/>
    </row>
    <row r="150" spans="1:17" x14ac:dyDescent="0.25">
      <c r="A150" s="15"/>
      <c r="F150" s="12"/>
      <c r="J150" s="12"/>
      <c r="P150" s="54"/>
      <c r="Q150" s="12"/>
    </row>
    <row r="151" spans="1:17" x14ac:dyDescent="0.25">
      <c r="A151" s="15"/>
      <c r="F151" s="12"/>
      <c r="J151" s="12"/>
      <c r="P151" s="54"/>
      <c r="Q151" s="12"/>
    </row>
    <row r="152" spans="1:17" x14ac:dyDescent="0.25">
      <c r="A152" s="15"/>
      <c r="F152" s="12"/>
      <c r="J152" s="12"/>
      <c r="P152" s="54"/>
      <c r="Q152" s="12"/>
    </row>
    <row r="153" spans="1:17" x14ac:dyDescent="0.25">
      <c r="A153" s="15"/>
      <c r="F153" s="12"/>
      <c r="J153" s="12"/>
      <c r="P153" s="54"/>
      <c r="Q153" s="12"/>
    </row>
    <row r="154" spans="1:17" x14ac:dyDescent="0.25">
      <c r="A154" s="16"/>
      <c r="F154" s="12"/>
      <c r="J154" s="12"/>
      <c r="P154" s="54"/>
      <c r="Q154" s="12"/>
    </row>
    <row r="155" spans="1:17" x14ac:dyDescent="0.25">
      <c r="A155" s="16"/>
      <c r="F155" s="12"/>
      <c r="J155" s="12"/>
      <c r="P155" s="54"/>
      <c r="Q155" s="12"/>
    </row>
    <row r="156" spans="1:17" x14ac:dyDescent="0.25">
      <c r="A156" s="16"/>
      <c r="F156" s="12"/>
      <c r="J156" s="12"/>
      <c r="P156" s="54"/>
      <c r="Q156" s="12"/>
    </row>
    <row r="157" spans="1:17" x14ac:dyDescent="0.25">
      <c r="A157" s="16"/>
      <c r="F157" s="12"/>
      <c r="J157" s="12"/>
      <c r="P157" s="54"/>
      <c r="Q157" s="12"/>
    </row>
    <row r="158" spans="1:17" x14ac:dyDescent="0.25">
      <c r="A158" s="16"/>
      <c r="F158" s="12"/>
      <c r="J158" s="12"/>
      <c r="P158" s="54"/>
      <c r="Q158" s="12"/>
    </row>
    <row r="159" spans="1:17" x14ac:dyDescent="0.25">
      <c r="A159" s="16"/>
      <c r="F159" s="12"/>
      <c r="J159" s="12"/>
      <c r="P159" s="54"/>
      <c r="Q159" s="12"/>
    </row>
    <row r="160" spans="1:17" x14ac:dyDescent="0.25">
      <c r="A160" s="16"/>
      <c r="F160" s="12"/>
      <c r="J160" s="12"/>
      <c r="P160" s="54"/>
      <c r="Q160" s="12"/>
    </row>
    <row r="161" spans="1:17" x14ac:dyDescent="0.25">
      <c r="A161" s="16"/>
      <c r="F161" s="12"/>
      <c r="J161" s="12"/>
      <c r="P161" s="54"/>
      <c r="Q161" s="12"/>
    </row>
    <row r="162" spans="1:17" x14ac:dyDescent="0.25">
      <c r="A162" s="16"/>
      <c r="F162" s="12"/>
      <c r="J162" s="12"/>
      <c r="P162" s="54"/>
      <c r="Q162" s="12"/>
    </row>
    <row r="163" spans="1:17" x14ac:dyDescent="0.25">
      <c r="A163" s="16"/>
      <c r="F163" s="12"/>
      <c r="J163" s="12"/>
      <c r="P163" s="54"/>
      <c r="Q163" s="12"/>
    </row>
    <row r="164" spans="1:17" x14ac:dyDescent="0.25">
      <c r="A164" s="16"/>
      <c r="F164" s="12"/>
      <c r="J164" s="12"/>
      <c r="P164" s="54"/>
      <c r="Q164" s="12"/>
    </row>
    <row r="165" spans="1:17" x14ac:dyDescent="0.25">
      <c r="A165" s="16"/>
      <c r="F165" s="12"/>
      <c r="J165" s="12"/>
      <c r="P165" s="54"/>
      <c r="Q165" s="12"/>
    </row>
    <row r="166" spans="1:17" x14ac:dyDescent="0.25">
      <c r="A166" s="16"/>
      <c r="F166" s="12"/>
      <c r="J166" s="12"/>
      <c r="P166" s="54"/>
      <c r="Q166" s="12"/>
    </row>
    <row r="167" spans="1:17" x14ac:dyDescent="0.25">
      <c r="A167" s="16"/>
      <c r="F167" s="12"/>
      <c r="J167" s="12"/>
      <c r="P167" s="54"/>
      <c r="Q167" s="12"/>
    </row>
    <row r="168" spans="1:17" x14ac:dyDescent="0.25">
      <c r="A168" s="16"/>
      <c r="F168" s="12"/>
      <c r="J168" s="12"/>
      <c r="P168" s="54"/>
      <c r="Q168" s="12"/>
    </row>
    <row r="169" spans="1:17" x14ac:dyDescent="0.25">
      <c r="A169" s="16"/>
      <c r="F169" s="12"/>
      <c r="J169" s="12"/>
      <c r="P169" s="54"/>
      <c r="Q169" s="12"/>
    </row>
    <row r="170" spans="1:17" x14ac:dyDescent="0.25">
      <c r="A170" s="16"/>
      <c r="F170" s="12"/>
      <c r="J170" s="12"/>
      <c r="P170" s="54"/>
      <c r="Q170" s="12"/>
    </row>
    <row r="171" spans="1:17" x14ac:dyDescent="0.25">
      <c r="A171" s="16"/>
      <c r="F171" s="12"/>
      <c r="J171" s="12"/>
      <c r="P171" s="54"/>
      <c r="Q171" s="12"/>
    </row>
    <row r="172" spans="1:17" x14ac:dyDescent="0.25">
      <c r="A172" s="16"/>
      <c r="F172" s="12"/>
      <c r="J172" s="12"/>
      <c r="P172" s="54"/>
      <c r="Q172" s="12"/>
    </row>
    <row r="173" spans="1:17" x14ac:dyDescent="0.25">
      <c r="A173" s="16"/>
      <c r="F173" s="12"/>
      <c r="J173" s="12"/>
      <c r="P173" s="54"/>
      <c r="Q173" s="12"/>
    </row>
    <row r="174" spans="1:17" x14ac:dyDescent="0.25">
      <c r="A174" s="16"/>
      <c r="F174" s="12"/>
      <c r="J174" s="12"/>
      <c r="P174" s="54"/>
      <c r="Q174" s="12"/>
    </row>
    <row r="175" spans="1:17" x14ac:dyDescent="0.25">
      <c r="A175" s="16"/>
      <c r="F175" s="12"/>
      <c r="J175" s="12"/>
      <c r="P175" s="54"/>
      <c r="Q175" s="12"/>
    </row>
    <row r="176" spans="1:17" x14ac:dyDescent="0.25">
      <c r="A176" s="16"/>
      <c r="F176" s="12"/>
      <c r="J176" s="12"/>
      <c r="P176" s="54"/>
      <c r="Q176" s="12"/>
    </row>
    <row r="177" spans="1:17" x14ac:dyDescent="0.25">
      <c r="A177" s="16"/>
      <c r="F177" s="12"/>
      <c r="J177" s="12"/>
      <c r="P177" s="54"/>
      <c r="Q177" s="12"/>
    </row>
    <row r="178" spans="1:17" x14ac:dyDescent="0.25">
      <c r="A178" s="16"/>
      <c r="F178" s="12"/>
      <c r="J178" s="12"/>
      <c r="P178" s="54"/>
      <c r="Q178" s="12"/>
    </row>
    <row r="179" spans="1:17" x14ac:dyDescent="0.25">
      <c r="A179" s="16"/>
      <c r="F179" s="12"/>
      <c r="J179" s="12"/>
      <c r="P179" s="54"/>
      <c r="Q179" s="12"/>
    </row>
    <row r="180" spans="1:17" x14ac:dyDescent="0.25">
      <c r="A180" s="16"/>
      <c r="F180" s="12"/>
      <c r="J180" s="12"/>
      <c r="P180" s="54"/>
      <c r="Q180" s="12"/>
    </row>
    <row r="181" spans="1:17" x14ac:dyDescent="0.25">
      <c r="A181" s="16"/>
      <c r="F181" s="12"/>
      <c r="J181" s="12"/>
      <c r="P181" s="54"/>
      <c r="Q181" s="12"/>
    </row>
    <row r="182" spans="1:17" x14ac:dyDescent="0.25">
      <c r="A182" s="16"/>
      <c r="F182" s="12"/>
      <c r="J182" s="12"/>
      <c r="P182" s="54"/>
      <c r="Q182" s="12"/>
    </row>
    <row r="183" spans="1:17" x14ac:dyDescent="0.25">
      <c r="A183" s="16"/>
      <c r="F183" s="12"/>
      <c r="J183" s="12"/>
      <c r="P183" s="54"/>
      <c r="Q183" s="12"/>
    </row>
    <row r="184" spans="1:17" x14ac:dyDescent="0.25">
      <c r="A184" s="16"/>
      <c r="F184" s="12"/>
      <c r="J184" s="12"/>
      <c r="P184" s="54"/>
      <c r="Q184" s="12"/>
    </row>
    <row r="185" spans="1:17" x14ac:dyDescent="0.25">
      <c r="A185" s="16"/>
      <c r="F185" s="12"/>
      <c r="J185" s="12"/>
      <c r="P185" s="54"/>
      <c r="Q185" s="12"/>
    </row>
    <row r="186" spans="1:17" x14ac:dyDescent="0.25">
      <c r="A186" s="16"/>
      <c r="F186" s="12"/>
      <c r="J186" s="12"/>
      <c r="P186" s="54"/>
      <c r="Q186" s="12"/>
    </row>
    <row r="187" spans="1:17" x14ac:dyDescent="0.25">
      <c r="A187" s="16"/>
      <c r="F187" s="12"/>
      <c r="J187" s="12"/>
      <c r="P187" s="54"/>
      <c r="Q187" s="12"/>
    </row>
    <row r="188" spans="1:17" x14ac:dyDescent="0.25">
      <c r="A188" s="16"/>
      <c r="F188" s="12"/>
      <c r="J188" s="12"/>
      <c r="P188" s="54"/>
      <c r="Q188" s="12"/>
    </row>
    <row r="189" spans="1:17" x14ac:dyDescent="0.25">
      <c r="A189" s="16"/>
      <c r="F189" s="12"/>
      <c r="J189" s="12"/>
      <c r="P189" s="54"/>
      <c r="Q189" s="12"/>
    </row>
    <row r="190" spans="1:17" x14ac:dyDescent="0.25">
      <c r="A190" s="16"/>
      <c r="F190" s="12"/>
      <c r="J190" s="12"/>
      <c r="P190" s="54"/>
      <c r="Q190" s="12"/>
    </row>
    <row r="191" spans="1:17" x14ac:dyDescent="0.25">
      <c r="A191" s="16"/>
      <c r="F191" s="12"/>
      <c r="J191" s="12"/>
      <c r="P191" s="54"/>
      <c r="Q191" s="12"/>
    </row>
    <row r="192" spans="1:17" x14ac:dyDescent="0.25">
      <c r="A192" s="16"/>
      <c r="F192" s="12"/>
      <c r="J192" s="12"/>
      <c r="P192" s="54"/>
      <c r="Q192" s="12"/>
    </row>
    <row r="193" spans="1:17" x14ac:dyDescent="0.25">
      <c r="A193" s="16"/>
      <c r="F193" s="12"/>
      <c r="J193" s="12"/>
      <c r="P193" s="54"/>
      <c r="Q193" s="12"/>
    </row>
    <row r="194" spans="1:17" x14ac:dyDescent="0.25">
      <c r="A194" s="16"/>
      <c r="F194" s="12"/>
      <c r="J194" s="12"/>
      <c r="P194" s="54"/>
      <c r="Q194" s="12"/>
    </row>
    <row r="195" spans="1:17" x14ac:dyDescent="0.25">
      <c r="A195" s="16"/>
      <c r="F195" s="12"/>
      <c r="J195" s="12"/>
      <c r="P195" s="54"/>
      <c r="Q195" s="12"/>
    </row>
    <row r="196" spans="1:17" x14ac:dyDescent="0.25">
      <c r="A196" s="16"/>
      <c r="F196" s="12"/>
      <c r="J196" s="12"/>
      <c r="P196" s="54"/>
      <c r="Q196" s="12"/>
    </row>
    <row r="197" spans="1:17" x14ac:dyDescent="0.25">
      <c r="A197" s="16"/>
      <c r="F197" s="12"/>
      <c r="J197" s="12"/>
      <c r="P197" s="54"/>
      <c r="Q197" s="12"/>
    </row>
    <row r="198" spans="1:17" x14ac:dyDescent="0.25">
      <c r="A198" s="16"/>
      <c r="F198" s="12"/>
      <c r="J198" s="12"/>
      <c r="P198" s="54"/>
      <c r="Q198" s="12"/>
    </row>
    <row r="199" spans="1:17" x14ac:dyDescent="0.25">
      <c r="A199" s="16"/>
      <c r="F199" s="12"/>
      <c r="J199" s="12"/>
      <c r="P199" s="54"/>
      <c r="Q199" s="12"/>
    </row>
    <row r="200" spans="1:17" x14ac:dyDescent="0.25">
      <c r="A200" s="16"/>
      <c r="F200" s="12"/>
      <c r="J200" s="12"/>
      <c r="P200" s="54"/>
      <c r="Q200" s="12"/>
    </row>
    <row r="201" spans="1:17" x14ac:dyDescent="0.25">
      <c r="A201" s="16"/>
      <c r="F201" s="12"/>
      <c r="J201" s="12"/>
      <c r="P201" s="54"/>
      <c r="Q201" s="12"/>
    </row>
    <row r="202" spans="1:17" x14ac:dyDescent="0.25">
      <c r="A202" s="16"/>
      <c r="F202" s="12"/>
      <c r="J202" s="12"/>
      <c r="P202" s="54"/>
      <c r="Q202" s="12"/>
    </row>
    <row r="203" spans="1:17" x14ac:dyDescent="0.25">
      <c r="A203" s="16"/>
      <c r="F203" s="12"/>
      <c r="J203" s="12"/>
      <c r="P203" s="54"/>
      <c r="Q203" s="12"/>
    </row>
    <row r="204" spans="1:17" x14ac:dyDescent="0.25">
      <c r="A204" s="16"/>
      <c r="F204" s="12"/>
      <c r="J204" s="12"/>
      <c r="P204" s="54"/>
      <c r="Q204" s="12"/>
    </row>
    <row r="205" spans="1:17" x14ac:dyDescent="0.25">
      <c r="A205" s="16"/>
      <c r="F205" s="12"/>
      <c r="J205" s="12"/>
      <c r="P205" s="54"/>
      <c r="Q205" s="12"/>
    </row>
    <row r="206" spans="1:17" x14ac:dyDescent="0.25">
      <c r="A206" s="16"/>
      <c r="F206" s="12"/>
      <c r="J206" s="12"/>
      <c r="P206" s="54"/>
      <c r="Q206" s="12"/>
    </row>
    <row r="207" spans="1:17" x14ac:dyDescent="0.25">
      <c r="A207" s="16"/>
      <c r="F207" s="12"/>
      <c r="J207" s="12"/>
      <c r="P207" s="54"/>
      <c r="Q207" s="12"/>
    </row>
    <row r="208" spans="1:17" x14ac:dyDescent="0.25">
      <c r="A208" s="16"/>
      <c r="F208" s="12"/>
      <c r="J208" s="12"/>
      <c r="P208" s="54"/>
      <c r="Q208" s="12"/>
    </row>
    <row r="209" spans="1:17" x14ac:dyDescent="0.25">
      <c r="A209" s="16"/>
      <c r="F209" s="12"/>
      <c r="J209" s="12"/>
      <c r="P209" s="54"/>
      <c r="Q209" s="12"/>
    </row>
    <row r="210" spans="1:17" x14ac:dyDescent="0.25">
      <c r="A210" s="16"/>
      <c r="F210" s="12"/>
      <c r="J210" s="12"/>
      <c r="P210" s="54"/>
      <c r="Q210" s="12"/>
    </row>
    <row r="211" spans="1:17" x14ac:dyDescent="0.25">
      <c r="A211" s="16"/>
      <c r="F211" s="12"/>
      <c r="J211" s="12"/>
      <c r="P211" s="54"/>
      <c r="Q211" s="12"/>
    </row>
    <row r="212" spans="1:17" x14ac:dyDescent="0.25">
      <c r="A212" s="16"/>
      <c r="F212" s="12"/>
      <c r="J212" s="12"/>
      <c r="P212" s="54"/>
      <c r="Q212" s="12"/>
    </row>
    <row r="213" spans="1:17" x14ac:dyDescent="0.25">
      <c r="A213" s="16"/>
      <c r="F213" s="12"/>
      <c r="J213" s="12"/>
      <c r="P213" s="54"/>
      <c r="Q213" s="12"/>
    </row>
    <row r="214" spans="1:17" x14ac:dyDescent="0.25">
      <c r="A214" s="16"/>
      <c r="F214" s="12"/>
      <c r="J214" s="12"/>
      <c r="P214" s="54"/>
      <c r="Q214" s="12"/>
    </row>
    <row r="215" spans="1:17" x14ac:dyDescent="0.25">
      <c r="A215" s="16"/>
      <c r="F215" s="12"/>
      <c r="J215" s="12"/>
      <c r="P215" s="54"/>
      <c r="Q215" s="12"/>
    </row>
    <row r="216" spans="1:17" x14ac:dyDescent="0.25">
      <c r="A216" s="16"/>
      <c r="F216" s="12"/>
      <c r="J216" s="12"/>
      <c r="P216" s="54"/>
      <c r="Q216" s="12"/>
    </row>
    <row r="217" spans="1:17" x14ac:dyDescent="0.25">
      <c r="A217" s="16"/>
      <c r="F217" s="12"/>
      <c r="J217" s="12"/>
      <c r="P217" s="54"/>
      <c r="Q217" s="12"/>
    </row>
    <row r="218" spans="1:17" x14ac:dyDescent="0.25">
      <c r="A218" s="16"/>
      <c r="F218" s="12"/>
      <c r="J218" s="12"/>
      <c r="P218" s="54"/>
      <c r="Q218" s="12"/>
    </row>
    <row r="219" spans="1:17" x14ac:dyDescent="0.25">
      <c r="A219" s="16"/>
      <c r="F219" s="12"/>
      <c r="J219" s="12"/>
      <c r="P219" s="54"/>
      <c r="Q219" s="12"/>
    </row>
    <row r="220" spans="1:17" x14ac:dyDescent="0.25">
      <c r="A220" s="16"/>
      <c r="F220" s="12"/>
      <c r="J220" s="12"/>
      <c r="P220" s="54"/>
      <c r="Q220" s="12"/>
    </row>
    <row r="221" spans="1:17" x14ac:dyDescent="0.25">
      <c r="A221" s="16"/>
      <c r="F221" s="12"/>
      <c r="J221" s="12"/>
      <c r="P221" s="54"/>
      <c r="Q221" s="12"/>
    </row>
    <row r="222" spans="1:17" x14ac:dyDescent="0.25">
      <c r="A222" s="16"/>
      <c r="F222" s="12"/>
      <c r="J222" s="12"/>
      <c r="P222" s="54"/>
      <c r="Q222" s="12"/>
    </row>
    <row r="223" spans="1:17" x14ac:dyDescent="0.25">
      <c r="A223" s="16"/>
      <c r="F223" s="12"/>
      <c r="J223" s="12"/>
      <c r="P223" s="54"/>
      <c r="Q223" s="12"/>
    </row>
    <row r="224" spans="1:17" x14ac:dyDescent="0.25">
      <c r="A224" s="16"/>
      <c r="F224" s="12"/>
      <c r="J224" s="12"/>
      <c r="P224" s="54"/>
      <c r="Q224" s="12"/>
    </row>
    <row r="225" spans="1:17" x14ac:dyDescent="0.25">
      <c r="A225" s="16"/>
      <c r="F225" s="12"/>
      <c r="J225" s="12"/>
      <c r="P225" s="54"/>
      <c r="Q225" s="12"/>
    </row>
    <row r="226" spans="1:17" x14ac:dyDescent="0.25">
      <c r="A226" s="16"/>
      <c r="F226" s="12"/>
      <c r="J226" s="12"/>
      <c r="P226" s="54"/>
      <c r="Q226" s="12"/>
    </row>
    <row r="227" spans="1:17" x14ac:dyDescent="0.25">
      <c r="A227" s="16"/>
      <c r="F227" s="12"/>
      <c r="J227" s="12"/>
      <c r="P227" s="54"/>
      <c r="Q227" s="12"/>
    </row>
    <row r="228" spans="1:17" x14ac:dyDescent="0.25">
      <c r="A228" s="16"/>
      <c r="F228" s="12"/>
      <c r="J228" s="12"/>
      <c r="P228" s="54"/>
      <c r="Q228" s="12"/>
    </row>
    <row r="229" spans="1:17" x14ac:dyDescent="0.25">
      <c r="A229" s="16"/>
      <c r="F229" s="12"/>
      <c r="J229" s="12"/>
      <c r="P229" s="54"/>
      <c r="Q229" s="12"/>
    </row>
    <row r="230" spans="1:17" x14ac:dyDescent="0.25">
      <c r="A230" s="16"/>
      <c r="F230" s="12"/>
      <c r="J230" s="12"/>
      <c r="P230" s="54"/>
      <c r="Q230" s="12"/>
    </row>
    <row r="231" spans="1:17" x14ac:dyDescent="0.25">
      <c r="A231" s="16"/>
      <c r="F231" s="12"/>
      <c r="J231" s="12"/>
      <c r="P231" s="54"/>
      <c r="Q231" s="12"/>
    </row>
    <row r="232" spans="1:17" x14ac:dyDescent="0.25">
      <c r="A232" s="16"/>
      <c r="F232" s="12"/>
      <c r="J232" s="12"/>
      <c r="P232" s="54"/>
      <c r="Q232" s="12"/>
    </row>
    <row r="233" spans="1:17" x14ac:dyDescent="0.25">
      <c r="A233" s="16"/>
      <c r="F233" s="12"/>
      <c r="J233" s="12"/>
      <c r="P233" s="54"/>
      <c r="Q233" s="12"/>
    </row>
    <row r="234" spans="1:17" x14ac:dyDescent="0.25">
      <c r="A234" s="16"/>
      <c r="F234" s="12"/>
      <c r="J234" s="12"/>
      <c r="P234" s="54"/>
      <c r="Q234" s="12"/>
    </row>
    <row r="235" spans="1:17" x14ac:dyDescent="0.25">
      <c r="A235" s="16"/>
      <c r="F235" s="12"/>
      <c r="J235" s="12"/>
      <c r="P235" s="54"/>
      <c r="Q235" s="12"/>
    </row>
    <row r="236" spans="1:17" x14ac:dyDescent="0.25">
      <c r="A236" s="16"/>
      <c r="F236" s="12"/>
      <c r="J236" s="12"/>
      <c r="P236" s="54"/>
      <c r="Q236" s="12"/>
    </row>
    <row r="237" spans="1:17" x14ac:dyDescent="0.25">
      <c r="A237" s="16"/>
      <c r="F237" s="12"/>
      <c r="J237" s="12"/>
      <c r="P237" s="54"/>
      <c r="Q237" s="12"/>
    </row>
    <row r="238" spans="1:17" x14ac:dyDescent="0.25">
      <c r="A238" s="16"/>
      <c r="F238" s="12"/>
      <c r="J238" s="12"/>
      <c r="P238" s="54"/>
      <c r="Q238" s="12"/>
    </row>
    <row r="239" spans="1:17" x14ac:dyDescent="0.25">
      <c r="A239" s="16"/>
      <c r="F239" s="12"/>
      <c r="J239" s="12"/>
      <c r="P239" s="54"/>
      <c r="Q239" s="12"/>
    </row>
    <row r="240" spans="1:17" x14ac:dyDescent="0.25">
      <c r="A240" s="16"/>
      <c r="F240" s="12"/>
      <c r="J240" s="12"/>
      <c r="P240" s="54"/>
      <c r="Q240" s="12"/>
    </row>
    <row r="241" spans="1:17" x14ac:dyDescent="0.25">
      <c r="A241" s="16"/>
      <c r="F241" s="12"/>
      <c r="J241" s="12"/>
      <c r="P241" s="54"/>
      <c r="Q241" s="12"/>
    </row>
    <row r="242" spans="1:17" x14ac:dyDescent="0.25">
      <c r="A242" s="16"/>
      <c r="F242" s="12"/>
      <c r="J242" s="12"/>
      <c r="P242" s="54"/>
      <c r="Q242" s="12"/>
    </row>
    <row r="243" spans="1:17" x14ac:dyDescent="0.25">
      <c r="A243" s="16"/>
      <c r="F243" s="12"/>
      <c r="J243" s="12"/>
      <c r="P243" s="54"/>
      <c r="Q243" s="12"/>
    </row>
    <row r="244" spans="1:17" x14ac:dyDescent="0.25">
      <c r="A244" s="16"/>
      <c r="F244" s="12"/>
      <c r="J244" s="12"/>
      <c r="P244" s="54"/>
      <c r="Q244" s="12"/>
    </row>
    <row r="245" spans="1:17" x14ac:dyDescent="0.25">
      <c r="A245" s="16"/>
      <c r="F245" s="12"/>
      <c r="J245" s="12"/>
      <c r="P245" s="54"/>
      <c r="Q245" s="12"/>
    </row>
    <row r="246" spans="1:17" x14ac:dyDescent="0.25">
      <c r="A246" s="16"/>
      <c r="F246" s="12"/>
      <c r="J246" s="12"/>
      <c r="P246" s="54"/>
      <c r="Q246" s="12"/>
    </row>
    <row r="247" spans="1:17" x14ac:dyDescent="0.25">
      <c r="A247" s="16"/>
      <c r="F247" s="12"/>
      <c r="J247" s="12"/>
      <c r="P247" s="54"/>
      <c r="Q247" s="12"/>
    </row>
    <row r="248" spans="1:17" x14ac:dyDescent="0.25">
      <c r="A248" s="16"/>
      <c r="F248" s="12"/>
      <c r="J248" s="12"/>
      <c r="P248" s="54"/>
      <c r="Q248" s="12"/>
    </row>
    <row r="249" spans="1:17" x14ac:dyDescent="0.25">
      <c r="A249" s="16"/>
      <c r="F249" s="12"/>
      <c r="J249" s="12"/>
      <c r="P249" s="54"/>
      <c r="Q249" s="12"/>
    </row>
    <row r="250" spans="1:17" x14ac:dyDescent="0.25">
      <c r="A250" s="16"/>
      <c r="F250" s="12"/>
      <c r="J250" s="12"/>
      <c r="P250" s="54"/>
      <c r="Q250" s="12"/>
    </row>
    <row r="251" spans="1:17" x14ac:dyDescent="0.25">
      <c r="A251" s="16"/>
      <c r="F251" s="12"/>
      <c r="J251" s="12"/>
      <c r="P251" s="54"/>
      <c r="Q251" s="12"/>
    </row>
    <row r="252" spans="1:17" x14ac:dyDescent="0.25">
      <c r="A252" s="16"/>
      <c r="F252" s="12"/>
      <c r="J252" s="12"/>
      <c r="P252" s="54"/>
      <c r="Q252" s="12"/>
    </row>
    <row r="253" spans="1:17" x14ac:dyDescent="0.25">
      <c r="A253" s="16"/>
      <c r="F253" s="12"/>
      <c r="J253" s="12"/>
      <c r="P253" s="54"/>
      <c r="Q253" s="12"/>
    </row>
    <row r="254" spans="1:17" x14ac:dyDescent="0.25">
      <c r="A254" s="16"/>
      <c r="F254" s="12"/>
      <c r="J254" s="12"/>
      <c r="P254" s="54"/>
      <c r="Q254" s="12"/>
    </row>
    <row r="255" spans="1:17" x14ac:dyDescent="0.25">
      <c r="A255" s="16"/>
      <c r="F255" s="12"/>
      <c r="J255" s="12"/>
      <c r="P255" s="54"/>
      <c r="Q255" s="12"/>
    </row>
    <row r="256" spans="1:17" x14ac:dyDescent="0.25">
      <c r="A256" s="16"/>
      <c r="F256" s="12"/>
      <c r="J256" s="12"/>
      <c r="P256" s="54"/>
      <c r="Q256" s="12"/>
    </row>
    <row r="257" spans="1:17" x14ac:dyDescent="0.25">
      <c r="A257" s="16"/>
      <c r="F257" s="12"/>
      <c r="J257" s="12"/>
      <c r="P257" s="54"/>
      <c r="Q257" s="12"/>
    </row>
    <row r="258" spans="1:17" x14ac:dyDescent="0.25">
      <c r="A258" s="16"/>
      <c r="F258" s="12"/>
      <c r="J258" s="12"/>
      <c r="P258" s="54"/>
      <c r="Q258" s="12"/>
    </row>
    <row r="259" spans="1:17" x14ac:dyDescent="0.25">
      <c r="A259" s="16"/>
      <c r="F259" s="12"/>
      <c r="J259" s="12"/>
      <c r="P259" s="54"/>
      <c r="Q259" s="12"/>
    </row>
    <row r="260" spans="1:17" x14ac:dyDescent="0.25">
      <c r="A260" s="16"/>
      <c r="F260" s="12"/>
      <c r="J260" s="12"/>
      <c r="P260" s="54"/>
      <c r="Q260" s="12"/>
    </row>
    <row r="261" spans="1:17" x14ac:dyDescent="0.25">
      <c r="A261" s="16"/>
      <c r="F261" s="12"/>
      <c r="J261" s="12"/>
      <c r="P261" s="54"/>
      <c r="Q261" s="12"/>
    </row>
    <row r="262" spans="1:17" x14ac:dyDescent="0.25">
      <c r="A262" s="16"/>
      <c r="F262" s="12"/>
      <c r="J262" s="12"/>
      <c r="P262" s="54"/>
      <c r="Q262" s="12"/>
    </row>
    <row r="263" spans="1:17" x14ac:dyDescent="0.25">
      <c r="A263" s="16"/>
      <c r="F263" s="12"/>
      <c r="J263" s="12"/>
      <c r="P263" s="54"/>
      <c r="Q263" s="12"/>
    </row>
    <row r="264" spans="1:17" x14ac:dyDescent="0.25">
      <c r="A264" s="16"/>
      <c r="F264" s="12"/>
      <c r="J264" s="12"/>
      <c r="P264" s="54"/>
      <c r="Q264" s="12"/>
    </row>
    <row r="265" spans="1:17" x14ac:dyDescent="0.25">
      <c r="A265" s="16"/>
      <c r="F265" s="12"/>
      <c r="J265" s="12"/>
      <c r="P265" s="54"/>
      <c r="Q265" s="12"/>
    </row>
    <row r="266" spans="1:17" x14ac:dyDescent="0.25">
      <c r="A266" s="16"/>
      <c r="F266" s="12"/>
      <c r="J266" s="12"/>
      <c r="P266" s="54"/>
      <c r="Q266" s="12"/>
    </row>
    <row r="267" spans="1:17" x14ac:dyDescent="0.25">
      <c r="A267" s="16"/>
      <c r="F267" s="12"/>
      <c r="J267" s="12"/>
      <c r="P267" s="54"/>
      <c r="Q267" s="12"/>
    </row>
    <row r="268" spans="1:17" x14ac:dyDescent="0.25">
      <c r="A268" s="16"/>
      <c r="F268" s="12"/>
      <c r="J268" s="12"/>
      <c r="P268" s="54"/>
      <c r="Q268" s="12"/>
    </row>
    <row r="269" spans="1:17" x14ac:dyDescent="0.25">
      <c r="A269" s="16"/>
      <c r="F269" s="12"/>
      <c r="J269" s="12"/>
      <c r="P269" s="54"/>
      <c r="Q269" s="12"/>
    </row>
    <row r="270" spans="1:17" x14ac:dyDescent="0.25">
      <c r="A270" s="16"/>
      <c r="F270" s="12"/>
      <c r="J270" s="12"/>
      <c r="P270" s="54"/>
      <c r="Q270" s="12"/>
    </row>
    <row r="271" spans="1:17" x14ac:dyDescent="0.25">
      <c r="A271" s="16"/>
      <c r="F271" s="12"/>
      <c r="J271" s="12"/>
      <c r="P271" s="54"/>
      <c r="Q271" s="12"/>
    </row>
    <row r="272" spans="1:17" x14ac:dyDescent="0.25">
      <c r="A272" s="16"/>
      <c r="F272" s="12"/>
      <c r="J272" s="12"/>
      <c r="P272" s="54"/>
      <c r="Q272" s="12"/>
    </row>
    <row r="273" spans="1:17" x14ac:dyDescent="0.25">
      <c r="A273" s="16"/>
      <c r="F273" s="12"/>
      <c r="J273" s="12"/>
      <c r="P273" s="54"/>
      <c r="Q273" s="12"/>
    </row>
    <row r="274" spans="1:17" x14ac:dyDescent="0.25">
      <c r="A274" s="16"/>
      <c r="F274" s="12"/>
      <c r="J274" s="12"/>
      <c r="P274" s="54"/>
      <c r="Q274" s="12"/>
    </row>
    <row r="275" spans="1:17" x14ac:dyDescent="0.25">
      <c r="A275" s="16"/>
      <c r="F275" s="12"/>
      <c r="J275" s="12"/>
      <c r="P275" s="54"/>
      <c r="Q275" s="12"/>
    </row>
    <row r="276" spans="1:17" x14ac:dyDescent="0.25">
      <c r="A276" s="16"/>
      <c r="F276" s="12"/>
      <c r="J276" s="12"/>
      <c r="P276" s="54"/>
      <c r="Q276" s="12"/>
    </row>
    <row r="277" spans="1:17" x14ac:dyDescent="0.25">
      <c r="A277" s="16"/>
      <c r="F277" s="12"/>
      <c r="J277" s="12"/>
      <c r="P277" s="54"/>
      <c r="Q277" s="12"/>
    </row>
    <row r="278" spans="1:17" x14ac:dyDescent="0.25">
      <c r="A278" s="16"/>
      <c r="F278" s="12"/>
      <c r="J278" s="12"/>
      <c r="P278" s="54"/>
      <c r="Q278" s="12"/>
    </row>
    <row r="279" spans="1:17" x14ac:dyDescent="0.25">
      <c r="A279" s="16"/>
      <c r="F279" s="12"/>
      <c r="J279" s="12"/>
      <c r="P279" s="54"/>
      <c r="Q279" s="12"/>
    </row>
    <row r="280" spans="1:17" x14ac:dyDescent="0.25">
      <c r="A280" s="16"/>
      <c r="F280" s="12"/>
      <c r="J280" s="12"/>
      <c r="P280" s="54"/>
      <c r="Q280" s="12"/>
    </row>
    <row r="281" spans="1:17" x14ac:dyDescent="0.25">
      <c r="A281" s="16"/>
      <c r="F281" s="12"/>
      <c r="J281" s="12"/>
      <c r="P281" s="54"/>
      <c r="Q281" s="12"/>
    </row>
    <row r="282" spans="1:17" x14ac:dyDescent="0.25">
      <c r="A282" s="16"/>
      <c r="F282" s="12"/>
      <c r="J282" s="12"/>
      <c r="P282" s="54"/>
      <c r="Q282" s="12"/>
    </row>
    <row r="283" spans="1:17" x14ac:dyDescent="0.25">
      <c r="A283" s="16"/>
      <c r="F283" s="12"/>
      <c r="J283" s="12"/>
      <c r="P283" s="54"/>
      <c r="Q283" s="12"/>
    </row>
    <row r="284" spans="1:17" x14ac:dyDescent="0.25">
      <c r="A284" s="16"/>
      <c r="F284" s="12"/>
      <c r="J284" s="12"/>
      <c r="P284" s="54"/>
      <c r="Q284" s="12"/>
    </row>
    <row r="285" spans="1:17" x14ac:dyDescent="0.25">
      <c r="A285" s="16"/>
      <c r="F285" s="12"/>
      <c r="J285" s="12"/>
      <c r="P285" s="54"/>
      <c r="Q285" s="12"/>
    </row>
    <row r="286" spans="1:17" x14ac:dyDescent="0.25">
      <c r="A286" s="16"/>
      <c r="F286" s="12"/>
      <c r="J286" s="12"/>
      <c r="P286" s="54"/>
      <c r="Q286" s="12"/>
    </row>
    <row r="287" spans="1:17" x14ac:dyDescent="0.25">
      <c r="A287" s="16"/>
      <c r="F287" s="12"/>
      <c r="J287" s="12"/>
      <c r="P287" s="54"/>
      <c r="Q287" s="12"/>
    </row>
    <row r="288" spans="1:17" x14ac:dyDescent="0.25">
      <c r="A288" s="16"/>
      <c r="F288" s="12"/>
      <c r="J288" s="12"/>
      <c r="P288" s="54"/>
      <c r="Q288" s="12"/>
    </row>
    <row r="289" spans="1:22" x14ac:dyDescent="0.25">
      <c r="A289" s="16"/>
      <c r="F289" s="12"/>
      <c r="J289" s="12"/>
      <c r="P289" s="54"/>
      <c r="Q289" s="12"/>
    </row>
    <row r="290" spans="1:22" x14ac:dyDescent="0.25">
      <c r="A290" s="16"/>
      <c r="F290" s="12"/>
      <c r="J290" s="12"/>
      <c r="P290" s="54"/>
      <c r="Q290" s="12"/>
    </row>
    <row r="291" spans="1:22" x14ac:dyDescent="0.25">
      <c r="A291" s="16"/>
      <c r="F291" s="12"/>
      <c r="J291" s="12"/>
      <c r="P291" s="54"/>
      <c r="Q291" s="12"/>
    </row>
    <row r="292" spans="1:22" x14ac:dyDescent="0.25">
      <c r="A292" s="16"/>
      <c r="F292" s="12"/>
      <c r="J292" s="12"/>
      <c r="P292" s="54"/>
      <c r="Q292" s="12"/>
    </row>
    <row r="293" spans="1:22" x14ac:dyDescent="0.25">
      <c r="A293" s="16"/>
      <c r="F293" s="12"/>
      <c r="J293" s="12"/>
      <c r="P293" s="54"/>
      <c r="Q293" s="12"/>
    </row>
    <row r="294" spans="1:22" x14ac:dyDescent="0.25">
      <c r="A294" s="16"/>
      <c r="F294" s="12"/>
      <c r="J294" s="12"/>
      <c r="P294" s="54"/>
      <c r="Q294" s="12"/>
    </row>
    <row r="295" spans="1:22" x14ac:dyDescent="0.25">
      <c r="A295" s="16"/>
      <c r="F295" s="12"/>
      <c r="J295" s="12"/>
      <c r="P295" s="54"/>
      <c r="Q295" s="12"/>
    </row>
    <row r="296" spans="1:22" x14ac:dyDescent="0.25">
      <c r="A296" s="16"/>
      <c r="F296" s="12"/>
      <c r="J296" s="12"/>
      <c r="P296" s="54"/>
      <c r="Q296" s="12"/>
    </row>
    <row r="297" spans="1:22" x14ac:dyDescent="0.25">
      <c r="A297" s="16"/>
      <c r="F297" s="12"/>
      <c r="J297" s="12"/>
      <c r="P297" s="54"/>
      <c r="Q297" s="12"/>
    </row>
    <row r="298" spans="1:22" x14ac:dyDescent="0.25">
      <c r="A298" s="16"/>
      <c r="F298" s="12"/>
      <c r="J298" s="12"/>
      <c r="P298" s="54"/>
      <c r="Q298" s="12"/>
    </row>
    <row r="299" spans="1:22" x14ac:dyDescent="0.25">
      <c r="A299" s="16"/>
      <c r="F299" s="12"/>
      <c r="J299" s="12"/>
      <c r="P299" s="54"/>
      <c r="Q299" s="12"/>
    </row>
    <row r="300" spans="1:22" x14ac:dyDescent="0.25">
      <c r="A300" s="16"/>
      <c r="F300" s="12"/>
      <c r="J300" s="12"/>
      <c r="P300" s="54"/>
      <c r="Q300" s="12"/>
    </row>
    <row r="301" spans="1:22" x14ac:dyDescent="0.25">
      <c r="A301" s="16"/>
      <c r="F301" s="12"/>
      <c r="J301" s="12"/>
      <c r="P301" s="54"/>
      <c r="Q301" s="12"/>
    </row>
    <row r="302" spans="1:22" x14ac:dyDescent="0.25">
      <c r="A302" s="19">
        <f>COUNTA(A7:A301)</f>
        <v>0</v>
      </c>
      <c r="B302" s="19">
        <f>COUNTA(B7:B301)</f>
        <v>0</v>
      </c>
      <c r="C302" s="19"/>
      <c r="D302" s="19"/>
      <c r="E302" s="19">
        <f>COUNTA(E7:E301)</f>
        <v>0</v>
      </c>
      <c r="F302" s="19">
        <f>COUNTA(F7:F301)</f>
        <v>0</v>
      </c>
      <c r="G302" s="19">
        <f>COUNTA(G7:G301)</f>
        <v>0</v>
      </c>
      <c r="H302" s="19"/>
      <c r="I302" s="19"/>
      <c r="J302" s="19">
        <f>COUNTA(J7:J301)</f>
        <v>0</v>
      </c>
      <c r="K302" s="19">
        <f>COUNTA(K7:K301)</f>
        <v>0</v>
      </c>
      <c r="L302" s="19">
        <f>COUNTA(L7:L301)</f>
        <v>0</v>
      </c>
      <c r="M302" s="19"/>
      <c r="N302" s="19">
        <f>COUNTA(N7:N301)</f>
        <v>0</v>
      </c>
      <c r="O302" s="19">
        <f>COUNTA(O7:O301)</f>
        <v>0</v>
      </c>
      <c r="P302" s="19">
        <f>COUNTA(P7:P301)</f>
        <v>0</v>
      </c>
      <c r="Q302" s="19"/>
      <c r="R302" s="19">
        <f>COUNTA(R7:R301)</f>
        <v>0</v>
      </c>
      <c r="S302" s="19">
        <f>COUNTA(S7:S301)</f>
        <v>0</v>
      </c>
      <c r="T302" s="19"/>
      <c r="U302" s="19">
        <f>COUNTA(U7:U301)</f>
        <v>0</v>
      </c>
      <c r="V302" s="19">
        <f>COUNTA(V7:V301)</f>
        <v>0</v>
      </c>
    </row>
    <row r="303" spans="1:22" x14ac:dyDescent="0.25">
      <c r="L303" s="12"/>
    </row>
    <row r="304" spans="1:22" x14ac:dyDescent="0.25">
      <c r="L304" s="12"/>
    </row>
    <row r="305" spans="12:12" x14ac:dyDescent="0.25">
      <c r="L305" s="12"/>
    </row>
    <row r="306" spans="12:12" x14ac:dyDescent="0.25">
      <c r="L306" s="12"/>
    </row>
    <row r="307" spans="12:12" x14ac:dyDescent="0.25">
      <c r="L307" s="12"/>
    </row>
    <row r="308" spans="12:12" x14ac:dyDescent="0.25">
      <c r="L308" s="12"/>
    </row>
    <row r="309" spans="12:12" x14ac:dyDescent="0.25">
      <c r="L309" s="12"/>
    </row>
    <row r="310" spans="12:12" x14ac:dyDescent="0.25">
      <c r="L310" s="12"/>
    </row>
    <row r="311" spans="12:12" x14ac:dyDescent="0.25">
      <c r="L311" s="12"/>
    </row>
    <row r="312" spans="12:12" x14ac:dyDescent="0.25">
      <c r="L312" s="12"/>
    </row>
    <row r="313" spans="12:12" x14ac:dyDescent="0.25">
      <c r="L313" s="12"/>
    </row>
    <row r="314" spans="12:12" x14ac:dyDescent="0.25">
      <c r="L314" s="12"/>
    </row>
    <row r="315" spans="12:12" x14ac:dyDescent="0.25">
      <c r="L315" s="12"/>
    </row>
    <row r="316" spans="12:12" x14ac:dyDescent="0.25">
      <c r="L316" s="12"/>
    </row>
    <row r="317" spans="12:12" x14ac:dyDescent="0.25">
      <c r="L317" s="12"/>
    </row>
    <row r="318" spans="12:12" x14ac:dyDescent="0.25">
      <c r="L318" s="12"/>
    </row>
    <row r="319" spans="12:12" x14ac:dyDescent="0.25">
      <c r="L319" s="12"/>
    </row>
    <row r="320" spans="12:12" x14ac:dyDescent="0.25">
      <c r="L320" s="12"/>
    </row>
    <row r="321" spans="12:12" x14ac:dyDescent="0.25">
      <c r="L321" s="12"/>
    </row>
    <row r="322" spans="12:12" x14ac:dyDescent="0.25">
      <c r="L322" s="12"/>
    </row>
    <row r="323" spans="12:12" x14ac:dyDescent="0.25">
      <c r="L323" s="12"/>
    </row>
    <row r="324" spans="12:12" x14ac:dyDescent="0.25">
      <c r="L324" s="12"/>
    </row>
    <row r="325" spans="12:12" x14ac:dyDescent="0.25">
      <c r="L325" s="12"/>
    </row>
    <row r="326" spans="12:12" x14ac:dyDescent="0.25">
      <c r="L326" s="12"/>
    </row>
    <row r="327" spans="12:12" x14ac:dyDescent="0.25">
      <c r="L327" s="12"/>
    </row>
    <row r="328" spans="12:12" x14ac:dyDescent="0.25">
      <c r="L328" s="12"/>
    </row>
    <row r="329" spans="12:12" x14ac:dyDescent="0.25">
      <c r="L329" s="12"/>
    </row>
    <row r="330" spans="12:12" x14ac:dyDescent="0.25">
      <c r="L330" s="12"/>
    </row>
    <row r="331" spans="12:12" x14ac:dyDescent="0.25">
      <c r="L331" s="12"/>
    </row>
    <row r="332" spans="12:12" x14ac:dyDescent="0.25">
      <c r="L332" s="12"/>
    </row>
    <row r="333" spans="12:12" x14ac:dyDescent="0.25">
      <c r="L333" s="12"/>
    </row>
    <row r="334" spans="12:12" x14ac:dyDescent="0.25">
      <c r="L334" s="12"/>
    </row>
    <row r="335" spans="12:12" x14ac:dyDescent="0.25">
      <c r="L335" s="12"/>
    </row>
    <row r="336" spans="12:12" x14ac:dyDescent="0.25">
      <c r="L336" s="12"/>
    </row>
    <row r="337" spans="12:12" x14ac:dyDescent="0.25">
      <c r="L337" s="12"/>
    </row>
    <row r="338" spans="12:12" x14ac:dyDescent="0.25">
      <c r="L338" s="12"/>
    </row>
    <row r="339" spans="12:12" x14ac:dyDescent="0.25">
      <c r="L339" s="12"/>
    </row>
    <row r="340" spans="12:12" x14ac:dyDescent="0.25">
      <c r="L340" s="12"/>
    </row>
    <row r="341" spans="12:12" x14ac:dyDescent="0.25">
      <c r="L341" s="12"/>
    </row>
    <row r="342" spans="12:12" x14ac:dyDescent="0.25">
      <c r="L342" s="12"/>
    </row>
    <row r="343" spans="12:12" x14ac:dyDescent="0.25">
      <c r="L343" s="12"/>
    </row>
    <row r="344" spans="12:12" x14ac:dyDescent="0.25">
      <c r="L344" s="12"/>
    </row>
    <row r="345" spans="12:12" x14ac:dyDescent="0.25">
      <c r="L345" s="12"/>
    </row>
    <row r="346" spans="12:12" x14ac:dyDescent="0.25">
      <c r="L346" s="12"/>
    </row>
    <row r="347" spans="12:12" x14ac:dyDescent="0.25">
      <c r="L347" s="12"/>
    </row>
    <row r="348" spans="12:12" x14ac:dyDescent="0.25">
      <c r="L348" s="12"/>
    </row>
    <row r="349" spans="12:12" x14ac:dyDescent="0.25">
      <c r="L349" s="12"/>
    </row>
    <row r="350" spans="12:12" x14ac:dyDescent="0.25">
      <c r="L350" s="12"/>
    </row>
    <row r="351" spans="12:12" x14ac:dyDescent="0.25">
      <c r="L351" s="12"/>
    </row>
    <row r="352" spans="12:12" x14ac:dyDescent="0.25">
      <c r="L352" s="12"/>
    </row>
    <row r="353" spans="12:12" x14ac:dyDescent="0.25">
      <c r="L353" s="12"/>
    </row>
    <row r="354" spans="12:12" x14ac:dyDescent="0.25">
      <c r="L354" s="12"/>
    </row>
    <row r="355" spans="12:12" x14ac:dyDescent="0.25">
      <c r="L355" s="12"/>
    </row>
    <row r="356" spans="12:12" x14ac:dyDescent="0.25">
      <c r="L356" s="12"/>
    </row>
    <row r="357" spans="12:12" x14ac:dyDescent="0.25">
      <c r="L357" s="12"/>
    </row>
    <row r="358" spans="12:12" x14ac:dyDescent="0.25">
      <c r="L358" s="12"/>
    </row>
    <row r="359" spans="12:12" x14ac:dyDescent="0.25">
      <c r="L359" s="12"/>
    </row>
    <row r="360" spans="12:12" x14ac:dyDescent="0.25">
      <c r="L360" s="12"/>
    </row>
    <row r="361" spans="12:12" x14ac:dyDescent="0.25">
      <c r="L361" s="12"/>
    </row>
    <row r="362" spans="12:12" x14ac:dyDescent="0.25">
      <c r="L362" s="12"/>
    </row>
    <row r="363" spans="12:12" x14ac:dyDescent="0.25">
      <c r="L363" s="12"/>
    </row>
    <row r="364" spans="12:12" x14ac:dyDescent="0.25">
      <c r="L364" s="12"/>
    </row>
    <row r="365" spans="12:12" x14ac:dyDescent="0.25">
      <c r="L365" s="12"/>
    </row>
    <row r="366" spans="12:12" x14ac:dyDescent="0.25">
      <c r="L366" s="12"/>
    </row>
    <row r="367" spans="12:12" x14ac:dyDescent="0.25">
      <c r="L367" s="12"/>
    </row>
    <row r="368" spans="12:12" x14ac:dyDescent="0.25">
      <c r="L368" s="12"/>
    </row>
    <row r="369" spans="12:12" x14ac:dyDescent="0.25">
      <c r="L369" s="12"/>
    </row>
    <row r="370" spans="12:12" x14ac:dyDescent="0.25">
      <c r="L370" s="12"/>
    </row>
    <row r="371" spans="12:12" x14ac:dyDescent="0.25">
      <c r="L371" s="12"/>
    </row>
    <row r="372" spans="12:12" x14ac:dyDescent="0.25">
      <c r="L372" s="12"/>
    </row>
    <row r="373" spans="12:12" x14ac:dyDescent="0.25">
      <c r="L373" s="12"/>
    </row>
    <row r="374" spans="12:12" x14ac:dyDescent="0.25">
      <c r="L374" s="12"/>
    </row>
    <row r="375" spans="12:12" x14ac:dyDescent="0.25">
      <c r="L375" s="12"/>
    </row>
    <row r="376" spans="12:12" x14ac:dyDescent="0.25">
      <c r="L376" s="12"/>
    </row>
    <row r="377" spans="12:12" x14ac:dyDescent="0.25">
      <c r="L377" s="12"/>
    </row>
    <row r="378" spans="12:12" x14ac:dyDescent="0.25">
      <c r="L378" s="12"/>
    </row>
    <row r="379" spans="12:12" x14ac:dyDescent="0.25">
      <c r="L379" s="12"/>
    </row>
    <row r="380" spans="12:12" x14ac:dyDescent="0.25">
      <c r="L380" s="12"/>
    </row>
    <row r="381" spans="12:12" x14ac:dyDescent="0.25">
      <c r="L381" s="12"/>
    </row>
    <row r="382" spans="12:12" x14ac:dyDescent="0.25">
      <c r="L382" s="12"/>
    </row>
    <row r="383" spans="12:12" x14ac:dyDescent="0.25">
      <c r="L383" s="12"/>
    </row>
    <row r="384" spans="12:12" x14ac:dyDescent="0.25">
      <c r="L384" s="12"/>
    </row>
    <row r="385" spans="12:12" x14ac:dyDescent="0.25">
      <c r="L385" s="12"/>
    </row>
    <row r="386" spans="12:12" x14ac:dyDescent="0.25">
      <c r="L386" s="12"/>
    </row>
    <row r="387" spans="12:12" x14ac:dyDescent="0.25">
      <c r="L387" s="12"/>
    </row>
    <row r="388" spans="12:12" x14ac:dyDescent="0.25">
      <c r="L388" s="12"/>
    </row>
    <row r="389" spans="12:12" x14ac:dyDescent="0.25">
      <c r="L389" s="12"/>
    </row>
    <row r="390" spans="12:12" x14ac:dyDescent="0.25">
      <c r="L390" s="12"/>
    </row>
    <row r="391" spans="12:12" x14ac:dyDescent="0.25">
      <c r="L391" s="12"/>
    </row>
    <row r="392" spans="12:12" x14ac:dyDescent="0.25">
      <c r="L392" s="12"/>
    </row>
    <row r="393" spans="12:12" x14ac:dyDescent="0.25">
      <c r="L393" s="12"/>
    </row>
    <row r="394" spans="12:12" x14ac:dyDescent="0.25">
      <c r="L394" s="12"/>
    </row>
    <row r="395" spans="12:12" x14ac:dyDescent="0.25">
      <c r="L395" s="12"/>
    </row>
    <row r="396" spans="12:12" x14ac:dyDescent="0.25">
      <c r="L396" s="12"/>
    </row>
    <row r="397" spans="12:12" x14ac:dyDescent="0.25">
      <c r="L397" s="12"/>
    </row>
    <row r="398" spans="12:12" x14ac:dyDescent="0.25">
      <c r="L398" s="12"/>
    </row>
    <row r="399" spans="12:12" x14ac:dyDescent="0.25">
      <c r="L399" s="12"/>
    </row>
    <row r="400" spans="12:12" x14ac:dyDescent="0.25">
      <c r="L400" s="12"/>
    </row>
    <row r="401" spans="12:12" x14ac:dyDescent="0.25">
      <c r="L401" s="12"/>
    </row>
    <row r="402" spans="12:12" x14ac:dyDescent="0.25">
      <c r="L402" s="12"/>
    </row>
    <row r="403" spans="12:12" x14ac:dyDescent="0.25">
      <c r="L403" s="12"/>
    </row>
    <row r="404" spans="12:12" x14ac:dyDescent="0.25">
      <c r="L404" s="12"/>
    </row>
    <row r="405" spans="12:12" x14ac:dyDescent="0.25">
      <c r="L405" s="12"/>
    </row>
    <row r="406" spans="12:12" x14ac:dyDescent="0.25">
      <c r="L406" s="12"/>
    </row>
    <row r="407" spans="12:12" x14ac:dyDescent="0.25">
      <c r="L407" s="12"/>
    </row>
    <row r="408" spans="12:12" x14ac:dyDescent="0.25">
      <c r="L408" s="12"/>
    </row>
    <row r="409" spans="12:12" x14ac:dyDescent="0.25">
      <c r="L409" s="12"/>
    </row>
    <row r="410" spans="12:12" x14ac:dyDescent="0.25">
      <c r="L410" s="12"/>
    </row>
    <row r="411" spans="12:12" x14ac:dyDescent="0.25">
      <c r="L411" s="12"/>
    </row>
    <row r="412" spans="12:12" x14ac:dyDescent="0.25">
      <c r="L412" s="12"/>
    </row>
    <row r="413" spans="12:12" x14ac:dyDescent="0.25">
      <c r="L413" s="12"/>
    </row>
    <row r="414" spans="12:12" x14ac:dyDescent="0.25">
      <c r="L414" s="12"/>
    </row>
    <row r="415" spans="12:12" x14ac:dyDescent="0.25">
      <c r="L415" s="12"/>
    </row>
    <row r="416" spans="12:12" x14ac:dyDescent="0.25">
      <c r="L416" s="12"/>
    </row>
    <row r="417" spans="12:12" x14ac:dyDescent="0.25">
      <c r="L417" s="12"/>
    </row>
    <row r="418" spans="12:12" x14ac:dyDescent="0.25">
      <c r="L418" s="12"/>
    </row>
    <row r="419" spans="12:12" x14ac:dyDescent="0.25">
      <c r="L419" s="12"/>
    </row>
    <row r="420" spans="12:12" x14ac:dyDescent="0.25">
      <c r="L420" s="12"/>
    </row>
    <row r="421" spans="12:12" x14ac:dyDescent="0.25">
      <c r="L421" s="12"/>
    </row>
    <row r="422" spans="12:12" x14ac:dyDescent="0.25">
      <c r="L422" s="12"/>
    </row>
    <row r="423" spans="12:12" x14ac:dyDescent="0.25">
      <c r="L423" s="12"/>
    </row>
    <row r="424" spans="12:12" x14ac:dyDescent="0.25">
      <c r="L424" s="12"/>
    </row>
    <row r="425" spans="12:12" x14ac:dyDescent="0.25">
      <c r="L425" s="12"/>
    </row>
    <row r="426" spans="12:12" x14ac:dyDescent="0.25">
      <c r="L426" s="12"/>
    </row>
    <row r="427" spans="12:12" x14ac:dyDescent="0.25">
      <c r="L427" s="12"/>
    </row>
    <row r="428" spans="12:12" x14ac:dyDescent="0.25">
      <c r="L428" s="12"/>
    </row>
    <row r="429" spans="12:12" x14ac:dyDescent="0.25">
      <c r="L429" s="12"/>
    </row>
    <row r="430" spans="12:12" x14ac:dyDescent="0.25">
      <c r="L430" s="12"/>
    </row>
    <row r="431" spans="12:12" x14ac:dyDescent="0.25">
      <c r="L431" s="12"/>
    </row>
    <row r="432" spans="12:12" x14ac:dyDescent="0.25">
      <c r="L432" s="12"/>
    </row>
    <row r="433" spans="12:12" x14ac:dyDescent="0.25">
      <c r="L433" s="12"/>
    </row>
    <row r="434" spans="12:12" x14ac:dyDescent="0.25">
      <c r="L434" s="12"/>
    </row>
    <row r="435" spans="12:12" x14ac:dyDescent="0.25">
      <c r="L435" s="12"/>
    </row>
    <row r="436" spans="12:12" x14ac:dyDescent="0.25">
      <c r="L436" s="12"/>
    </row>
    <row r="437" spans="12:12" x14ac:dyDescent="0.25">
      <c r="L437" s="12"/>
    </row>
    <row r="438" spans="12:12" x14ac:dyDescent="0.25">
      <c r="L438" s="12"/>
    </row>
    <row r="439" spans="12:12" x14ac:dyDescent="0.25">
      <c r="L439" s="12"/>
    </row>
    <row r="440" spans="12:12" x14ac:dyDescent="0.25">
      <c r="L440" s="12"/>
    </row>
    <row r="441" spans="12:12" x14ac:dyDescent="0.25">
      <c r="L441" s="12"/>
    </row>
    <row r="442" spans="12:12" x14ac:dyDescent="0.25">
      <c r="L442" s="12"/>
    </row>
    <row r="443" spans="12:12" x14ac:dyDescent="0.25">
      <c r="L443" s="12"/>
    </row>
    <row r="444" spans="12:12" x14ac:dyDescent="0.25">
      <c r="L444" s="12"/>
    </row>
    <row r="445" spans="12:12" x14ac:dyDescent="0.25">
      <c r="L445" s="12"/>
    </row>
    <row r="446" spans="12:12" x14ac:dyDescent="0.25">
      <c r="L446" s="12"/>
    </row>
    <row r="447" spans="12:12" x14ac:dyDescent="0.25">
      <c r="L447" s="12"/>
    </row>
    <row r="448" spans="12:12" x14ac:dyDescent="0.25">
      <c r="L448" s="12"/>
    </row>
    <row r="449" spans="12:12" x14ac:dyDescent="0.25">
      <c r="L449" s="12"/>
    </row>
    <row r="450" spans="12:12" x14ac:dyDescent="0.25">
      <c r="L450" s="12"/>
    </row>
    <row r="451" spans="12:12" x14ac:dyDescent="0.25">
      <c r="L451" s="12"/>
    </row>
    <row r="452" spans="12:12" x14ac:dyDescent="0.25">
      <c r="L452" s="12"/>
    </row>
    <row r="453" spans="12:12" x14ac:dyDescent="0.25">
      <c r="L453" s="12"/>
    </row>
    <row r="454" spans="12:12" x14ac:dyDescent="0.25">
      <c r="L454" s="12"/>
    </row>
    <row r="455" spans="12:12" x14ac:dyDescent="0.25">
      <c r="L455" s="12"/>
    </row>
    <row r="456" spans="12:12" x14ac:dyDescent="0.25">
      <c r="L456" s="12"/>
    </row>
    <row r="457" spans="12:12" x14ac:dyDescent="0.25">
      <c r="L457" s="12"/>
    </row>
    <row r="458" spans="12:12" x14ac:dyDescent="0.25">
      <c r="L458" s="12"/>
    </row>
    <row r="459" spans="12:12" x14ac:dyDescent="0.25">
      <c r="L459" s="12"/>
    </row>
    <row r="460" spans="12:12" x14ac:dyDescent="0.25">
      <c r="L460" s="12"/>
    </row>
    <row r="461" spans="12:12" x14ac:dyDescent="0.25">
      <c r="L461" s="12"/>
    </row>
    <row r="462" spans="12:12" x14ac:dyDescent="0.25">
      <c r="L462" s="12"/>
    </row>
    <row r="463" spans="12:12" x14ac:dyDescent="0.25">
      <c r="L463" s="12"/>
    </row>
    <row r="464" spans="12:12" x14ac:dyDescent="0.25">
      <c r="L464" s="12"/>
    </row>
    <row r="465" spans="12:12" x14ac:dyDescent="0.25">
      <c r="L465" s="12"/>
    </row>
    <row r="466" spans="12:12" x14ac:dyDescent="0.25">
      <c r="L466" s="12"/>
    </row>
    <row r="467" spans="12:12" x14ac:dyDescent="0.25">
      <c r="L467" s="12"/>
    </row>
    <row r="468" spans="12:12" x14ac:dyDescent="0.25">
      <c r="L468" s="12"/>
    </row>
    <row r="469" spans="12:12" x14ac:dyDescent="0.25">
      <c r="L469" s="12"/>
    </row>
    <row r="470" spans="12:12" x14ac:dyDescent="0.25">
      <c r="L470" s="12"/>
    </row>
    <row r="471" spans="12:12" x14ac:dyDescent="0.25">
      <c r="L471" s="12"/>
    </row>
    <row r="472" spans="12:12" x14ac:dyDescent="0.25">
      <c r="L472" s="12"/>
    </row>
    <row r="473" spans="12:12" x14ac:dyDescent="0.25">
      <c r="L473" s="12"/>
    </row>
    <row r="474" spans="12:12" x14ac:dyDescent="0.25">
      <c r="L474" s="12"/>
    </row>
    <row r="475" spans="12:12" x14ac:dyDescent="0.25">
      <c r="L475" s="12"/>
    </row>
    <row r="476" spans="12:12" x14ac:dyDescent="0.25">
      <c r="L476" s="12"/>
    </row>
    <row r="477" spans="12:12" x14ac:dyDescent="0.25">
      <c r="L477" s="12"/>
    </row>
    <row r="478" spans="12:12" x14ac:dyDescent="0.25">
      <c r="L478" s="12"/>
    </row>
    <row r="479" spans="12:12" x14ac:dyDescent="0.25">
      <c r="L479" s="12"/>
    </row>
    <row r="480" spans="12:12" x14ac:dyDescent="0.25">
      <c r="L480" s="12"/>
    </row>
    <row r="481" spans="12:12" x14ac:dyDescent="0.25">
      <c r="L481" s="12"/>
    </row>
    <row r="482" spans="12:12" x14ac:dyDescent="0.25">
      <c r="L482" s="12"/>
    </row>
    <row r="483" spans="12:12" x14ac:dyDescent="0.25">
      <c r="L483" s="12"/>
    </row>
    <row r="484" spans="12:12" x14ac:dyDescent="0.25">
      <c r="L484" s="12"/>
    </row>
    <row r="485" spans="12:12" x14ac:dyDescent="0.25">
      <c r="L485" s="12"/>
    </row>
    <row r="486" spans="12:12" x14ac:dyDescent="0.25">
      <c r="L486" s="12"/>
    </row>
    <row r="487" spans="12:12" x14ac:dyDescent="0.25">
      <c r="L487" s="12"/>
    </row>
    <row r="488" spans="12:12" x14ac:dyDescent="0.25">
      <c r="L488" s="12"/>
    </row>
    <row r="489" spans="12:12" x14ac:dyDescent="0.25">
      <c r="L489" s="12"/>
    </row>
    <row r="490" spans="12:12" x14ac:dyDescent="0.25">
      <c r="L490" s="12"/>
    </row>
    <row r="491" spans="12:12" x14ac:dyDescent="0.25">
      <c r="L491" s="12"/>
    </row>
    <row r="492" spans="12:12" x14ac:dyDescent="0.25">
      <c r="L492" s="12"/>
    </row>
    <row r="493" spans="12:12" x14ac:dyDescent="0.25">
      <c r="L493" s="12"/>
    </row>
    <row r="494" spans="12:12" x14ac:dyDescent="0.25">
      <c r="L494" s="12"/>
    </row>
    <row r="495" spans="12:12" x14ac:dyDescent="0.25">
      <c r="L495" s="12"/>
    </row>
    <row r="496" spans="12:12" x14ac:dyDescent="0.25">
      <c r="L496" s="12"/>
    </row>
    <row r="497" spans="12:12" x14ac:dyDescent="0.25">
      <c r="L497" s="12"/>
    </row>
    <row r="498" spans="12:12" x14ac:dyDescent="0.25">
      <c r="L498" s="12"/>
    </row>
    <row r="499" spans="12:12" x14ac:dyDescent="0.25">
      <c r="L499" s="12"/>
    </row>
    <row r="500" spans="12:12" x14ac:dyDescent="0.25">
      <c r="L500" s="12"/>
    </row>
    <row r="501" spans="12:12" x14ac:dyDescent="0.25">
      <c r="L501" s="12"/>
    </row>
    <row r="502" spans="12:12" x14ac:dyDescent="0.25">
      <c r="L502" s="12"/>
    </row>
    <row r="503" spans="12:12" x14ac:dyDescent="0.25">
      <c r="L503" s="12"/>
    </row>
    <row r="504" spans="12:12" x14ac:dyDescent="0.25">
      <c r="L504" s="12"/>
    </row>
    <row r="505" spans="12:12" x14ac:dyDescent="0.25">
      <c r="L505" s="12"/>
    </row>
    <row r="506" spans="12:12" x14ac:dyDescent="0.25">
      <c r="L506" s="12"/>
    </row>
    <row r="507" spans="12:12" x14ac:dyDescent="0.25">
      <c r="L507" s="12"/>
    </row>
    <row r="508" spans="12:12" x14ac:dyDescent="0.25">
      <c r="L508" s="12"/>
    </row>
    <row r="509" spans="12:12" x14ac:dyDescent="0.25">
      <c r="L509" s="12"/>
    </row>
    <row r="510" spans="12:12" x14ac:dyDescent="0.25">
      <c r="L510" s="12"/>
    </row>
    <row r="511" spans="12:12" x14ac:dyDescent="0.25">
      <c r="L511" s="12"/>
    </row>
    <row r="512" spans="12:12" x14ac:dyDescent="0.25">
      <c r="L512" s="12"/>
    </row>
    <row r="513" spans="12:12" x14ac:dyDescent="0.25">
      <c r="L513" s="12"/>
    </row>
    <row r="514" spans="12:12" x14ac:dyDescent="0.25">
      <c r="L514" s="12"/>
    </row>
    <row r="515" spans="12:12" x14ac:dyDescent="0.25">
      <c r="L515" s="12"/>
    </row>
    <row r="516" spans="12:12" x14ac:dyDescent="0.25">
      <c r="L516" s="12"/>
    </row>
    <row r="517" spans="12:12" x14ac:dyDescent="0.25">
      <c r="L517" s="12"/>
    </row>
    <row r="518" spans="12:12" x14ac:dyDescent="0.25">
      <c r="L518" s="12"/>
    </row>
    <row r="519" spans="12:12" x14ac:dyDescent="0.25">
      <c r="L519" s="12"/>
    </row>
    <row r="520" spans="12:12" x14ac:dyDescent="0.25">
      <c r="L520" s="12"/>
    </row>
    <row r="521" spans="12:12" x14ac:dyDescent="0.25">
      <c r="L521" s="12"/>
    </row>
    <row r="522" spans="12:12" x14ac:dyDescent="0.25">
      <c r="L522" s="12"/>
    </row>
    <row r="523" spans="12:12" x14ac:dyDescent="0.25">
      <c r="L523" s="12"/>
    </row>
    <row r="524" spans="12:12" x14ac:dyDescent="0.25">
      <c r="L524" s="12"/>
    </row>
    <row r="525" spans="12:12" x14ac:dyDescent="0.25">
      <c r="L525" s="12"/>
    </row>
    <row r="526" spans="12:12" x14ac:dyDescent="0.25">
      <c r="L526" s="12"/>
    </row>
    <row r="527" spans="12:12" x14ac:dyDescent="0.25">
      <c r="L527" s="12"/>
    </row>
    <row r="528" spans="12:12" x14ac:dyDescent="0.25">
      <c r="L528" s="12"/>
    </row>
    <row r="529" spans="12:12" x14ac:dyDescent="0.25">
      <c r="L529" s="12"/>
    </row>
    <row r="530" spans="12:12" x14ac:dyDescent="0.25">
      <c r="L530" s="12"/>
    </row>
    <row r="531" spans="12:12" x14ac:dyDescent="0.25">
      <c r="L531" s="12"/>
    </row>
    <row r="532" spans="12:12" x14ac:dyDescent="0.25">
      <c r="L532" s="12"/>
    </row>
    <row r="533" spans="12:12" x14ac:dyDescent="0.25">
      <c r="L533" s="12"/>
    </row>
    <row r="534" spans="12:12" x14ac:dyDescent="0.25">
      <c r="L534" s="12"/>
    </row>
    <row r="535" spans="12:12" x14ac:dyDescent="0.25">
      <c r="L535" s="12"/>
    </row>
    <row r="536" spans="12:12" x14ac:dyDescent="0.25">
      <c r="L536" s="12"/>
    </row>
    <row r="537" spans="12:12" x14ac:dyDescent="0.25">
      <c r="L537" s="12"/>
    </row>
    <row r="538" spans="12:12" x14ac:dyDescent="0.25">
      <c r="L538" s="12"/>
    </row>
    <row r="539" spans="12:12" x14ac:dyDescent="0.25">
      <c r="L539" s="12"/>
    </row>
    <row r="540" spans="12:12" x14ac:dyDescent="0.25">
      <c r="L540" s="12"/>
    </row>
    <row r="541" spans="12:12" x14ac:dyDescent="0.25">
      <c r="L541" s="12"/>
    </row>
    <row r="542" spans="12:12" x14ac:dyDescent="0.25">
      <c r="L542" s="12"/>
    </row>
    <row r="543" spans="12:12" x14ac:dyDescent="0.25">
      <c r="L543" s="12"/>
    </row>
    <row r="544" spans="12:12" x14ac:dyDescent="0.25">
      <c r="L544" s="12"/>
    </row>
    <row r="545" spans="12:12" x14ac:dyDescent="0.25">
      <c r="L545" s="12"/>
    </row>
    <row r="546" spans="12:12" x14ac:dyDescent="0.25">
      <c r="L546" s="12"/>
    </row>
    <row r="547" spans="12:12" x14ac:dyDescent="0.25">
      <c r="L547" s="12"/>
    </row>
    <row r="548" spans="12:12" x14ac:dyDescent="0.25">
      <c r="L548" s="12"/>
    </row>
    <row r="549" spans="12:12" x14ac:dyDescent="0.25">
      <c r="L549" s="12"/>
    </row>
    <row r="550" spans="12:12" x14ac:dyDescent="0.25">
      <c r="L550" s="12"/>
    </row>
    <row r="551" spans="12:12" x14ac:dyDescent="0.25">
      <c r="L551" s="12"/>
    </row>
    <row r="552" spans="12:12" x14ac:dyDescent="0.25">
      <c r="L552" s="12"/>
    </row>
    <row r="553" spans="12:12" x14ac:dyDescent="0.25">
      <c r="L553" s="12"/>
    </row>
    <row r="554" spans="12:12" x14ac:dyDescent="0.25">
      <c r="L554" s="12"/>
    </row>
    <row r="555" spans="12:12" x14ac:dyDescent="0.25">
      <c r="L555" s="12"/>
    </row>
    <row r="556" spans="12:12" x14ac:dyDescent="0.25">
      <c r="L556" s="12"/>
    </row>
    <row r="557" spans="12:12" x14ac:dyDescent="0.25">
      <c r="L557" s="12"/>
    </row>
    <row r="558" spans="12:12" x14ac:dyDescent="0.25">
      <c r="L558" s="12"/>
    </row>
    <row r="559" spans="12:12" x14ac:dyDescent="0.25">
      <c r="L559" s="12"/>
    </row>
    <row r="560" spans="12:12" x14ac:dyDescent="0.25">
      <c r="L560" s="12"/>
    </row>
    <row r="561" spans="12:12" x14ac:dyDescent="0.25">
      <c r="L561" s="12"/>
    </row>
    <row r="562" spans="12:12" x14ac:dyDescent="0.25">
      <c r="L562" s="12"/>
    </row>
    <row r="563" spans="12:12" x14ac:dyDescent="0.25">
      <c r="L563" s="12"/>
    </row>
    <row r="564" spans="12:12" x14ac:dyDescent="0.25">
      <c r="L564" s="12"/>
    </row>
    <row r="565" spans="12:12" x14ac:dyDescent="0.25">
      <c r="L565" s="12"/>
    </row>
    <row r="566" spans="12:12" x14ac:dyDescent="0.25">
      <c r="L566" s="12"/>
    </row>
    <row r="567" spans="12:12" x14ac:dyDescent="0.25">
      <c r="L567" s="12"/>
    </row>
    <row r="568" spans="12:12" x14ac:dyDescent="0.25">
      <c r="L568" s="12"/>
    </row>
    <row r="569" spans="12:12" x14ac:dyDescent="0.25">
      <c r="L569" s="12"/>
    </row>
    <row r="570" spans="12:12" x14ac:dyDescent="0.25">
      <c r="L570" s="12"/>
    </row>
    <row r="571" spans="12:12" x14ac:dyDescent="0.25">
      <c r="L571" s="12"/>
    </row>
    <row r="572" spans="12:12" x14ac:dyDescent="0.25">
      <c r="L572" s="12"/>
    </row>
    <row r="573" spans="12:12" x14ac:dyDescent="0.25">
      <c r="L573" s="12"/>
    </row>
    <row r="574" spans="12:12" x14ac:dyDescent="0.25">
      <c r="L574" s="12"/>
    </row>
    <row r="575" spans="12:12" x14ac:dyDescent="0.25">
      <c r="L575" s="12"/>
    </row>
    <row r="576" spans="12:12" x14ac:dyDescent="0.25">
      <c r="L576" s="12"/>
    </row>
    <row r="577" spans="12:12" x14ac:dyDescent="0.25">
      <c r="L577" s="12"/>
    </row>
    <row r="578" spans="12:12" x14ac:dyDescent="0.25">
      <c r="L578" s="12"/>
    </row>
    <row r="579" spans="12:12" x14ac:dyDescent="0.25">
      <c r="L579" s="12"/>
    </row>
    <row r="580" spans="12:12" x14ac:dyDescent="0.25">
      <c r="L580" s="12"/>
    </row>
    <row r="581" spans="12:12" x14ac:dyDescent="0.25">
      <c r="L581" s="12"/>
    </row>
    <row r="582" spans="12:12" x14ac:dyDescent="0.25">
      <c r="L582" s="12"/>
    </row>
    <row r="583" spans="12:12" x14ac:dyDescent="0.25">
      <c r="L583" s="12"/>
    </row>
    <row r="584" spans="12:12" x14ac:dyDescent="0.25">
      <c r="L584" s="12"/>
    </row>
    <row r="585" spans="12:12" x14ac:dyDescent="0.25">
      <c r="L585" s="12"/>
    </row>
    <row r="586" spans="12:12" x14ac:dyDescent="0.25">
      <c r="L586" s="12"/>
    </row>
    <row r="587" spans="12:12" x14ac:dyDescent="0.25">
      <c r="L587" s="12"/>
    </row>
    <row r="588" spans="12:12" x14ac:dyDescent="0.25">
      <c r="L588" s="12"/>
    </row>
    <row r="589" spans="12:12" x14ac:dyDescent="0.25">
      <c r="L589" s="12"/>
    </row>
    <row r="590" spans="12:12" x14ac:dyDescent="0.25">
      <c r="L590" s="12"/>
    </row>
    <row r="591" spans="12:12" x14ac:dyDescent="0.25">
      <c r="L591" s="12"/>
    </row>
    <row r="592" spans="12:12" x14ac:dyDescent="0.25">
      <c r="L592" s="12"/>
    </row>
    <row r="593" spans="12:12" x14ac:dyDescent="0.25">
      <c r="L593" s="12"/>
    </row>
    <row r="594" spans="12:12" x14ac:dyDescent="0.25">
      <c r="L594" s="12"/>
    </row>
    <row r="595" spans="12:12" x14ac:dyDescent="0.25">
      <c r="L595" s="12"/>
    </row>
    <row r="596" spans="12:12" x14ac:dyDescent="0.25">
      <c r="L596" s="12"/>
    </row>
    <row r="597" spans="12:12" x14ac:dyDescent="0.25">
      <c r="L597" s="12"/>
    </row>
    <row r="598" spans="12:12" x14ac:dyDescent="0.25">
      <c r="L598" s="12"/>
    </row>
    <row r="599" spans="12:12" x14ac:dyDescent="0.25">
      <c r="L599" s="12"/>
    </row>
    <row r="600" spans="12:12" x14ac:dyDescent="0.25">
      <c r="L600" s="12"/>
    </row>
    <row r="601" spans="12:12" x14ac:dyDescent="0.25">
      <c r="L601" s="12"/>
    </row>
    <row r="602" spans="12:12" x14ac:dyDescent="0.25">
      <c r="L602" s="12"/>
    </row>
    <row r="603" spans="12:12" x14ac:dyDescent="0.25">
      <c r="L603" s="12"/>
    </row>
    <row r="604" spans="12:12" x14ac:dyDescent="0.25">
      <c r="L604" s="12"/>
    </row>
    <row r="605" spans="12:12" x14ac:dyDescent="0.25">
      <c r="L605" s="12"/>
    </row>
    <row r="606" spans="12:12" x14ac:dyDescent="0.25">
      <c r="L606" s="12"/>
    </row>
    <row r="607" spans="12:12" x14ac:dyDescent="0.25">
      <c r="L607" s="12"/>
    </row>
    <row r="608" spans="12:12" x14ac:dyDescent="0.25">
      <c r="L608" s="12"/>
    </row>
    <row r="609" spans="12:12" x14ac:dyDescent="0.25">
      <c r="L609" s="12"/>
    </row>
    <row r="610" spans="12:12" x14ac:dyDescent="0.25">
      <c r="L610" s="12"/>
    </row>
    <row r="611" spans="12:12" x14ac:dyDescent="0.25">
      <c r="L611" s="12"/>
    </row>
    <row r="612" spans="12:12" x14ac:dyDescent="0.25">
      <c r="L612" s="12"/>
    </row>
    <row r="613" spans="12:12" x14ac:dyDescent="0.25">
      <c r="L613" s="12"/>
    </row>
    <row r="614" spans="12:12" x14ac:dyDescent="0.25">
      <c r="L614" s="12"/>
    </row>
    <row r="615" spans="12:12" x14ac:dyDescent="0.25">
      <c r="L615" s="12"/>
    </row>
    <row r="616" spans="12:12" x14ac:dyDescent="0.25">
      <c r="L616" s="12"/>
    </row>
    <row r="617" spans="12:12" x14ac:dyDescent="0.25">
      <c r="L617" s="12"/>
    </row>
    <row r="618" spans="12:12" x14ac:dyDescent="0.25">
      <c r="L618" s="12"/>
    </row>
    <row r="619" spans="12:12" x14ac:dyDescent="0.25">
      <c r="L619" s="12"/>
    </row>
    <row r="620" spans="12:12" x14ac:dyDescent="0.25">
      <c r="L620" s="12"/>
    </row>
    <row r="621" spans="12:12" x14ac:dyDescent="0.25">
      <c r="L621" s="12"/>
    </row>
    <row r="622" spans="12:12" x14ac:dyDescent="0.25">
      <c r="L622" s="12"/>
    </row>
    <row r="623" spans="12:12" x14ac:dyDescent="0.25">
      <c r="L623" s="12"/>
    </row>
    <row r="624" spans="12:12" x14ac:dyDescent="0.25">
      <c r="L624" s="12"/>
    </row>
    <row r="625" spans="12:12" x14ac:dyDescent="0.25">
      <c r="L625" s="12"/>
    </row>
    <row r="626" spans="12:12" x14ac:dyDescent="0.25">
      <c r="L626" s="12"/>
    </row>
    <row r="627" spans="12:12" x14ac:dyDescent="0.25">
      <c r="L627" s="12"/>
    </row>
    <row r="628" spans="12:12" x14ac:dyDescent="0.25">
      <c r="L628" s="12"/>
    </row>
    <row r="629" spans="12:12" x14ac:dyDescent="0.25">
      <c r="L629" s="12"/>
    </row>
    <row r="630" spans="12:12" x14ac:dyDescent="0.25">
      <c r="L630" s="12"/>
    </row>
    <row r="631" spans="12:12" x14ac:dyDescent="0.25">
      <c r="L631" s="12"/>
    </row>
    <row r="632" spans="12:12" x14ac:dyDescent="0.25">
      <c r="L632" s="12"/>
    </row>
    <row r="633" spans="12:12" x14ac:dyDescent="0.25">
      <c r="L633" s="12"/>
    </row>
    <row r="634" spans="12:12" x14ac:dyDescent="0.25">
      <c r="L634" s="12"/>
    </row>
    <row r="635" spans="12:12" x14ac:dyDescent="0.25">
      <c r="L635" s="12"/>
    </row>
    <row r="636" spans="12:12" x14ac:dyDescent="0.25">
      <c r="L636" s="12"/>
    </row>
    <row r="637" spans="12:12" x14ac:dyDescent="0.25">
      <c r="L637" s="12"/>
    </row>
    <row r="638" spans="12:12" x14ac:dyDescent="0.25">
      <c r="L638" s="12"/>
    </row>
    <row r="639" spans="12:12" x14ac:dyDescent="0.25">
      <c r="L639" s="12"/>
    </row>
    <row r="640" spans="12:12" x14ac:dyDescent="0.25">
      <c r="L640" s="12"/>
    </row>
    <row r="641" spans="12:12" x14ac:dyDescent="0.25">
      <c r="L641" s="12"/>
    </row>
    <row r="642" spans="12:12" x14ac:dyDescent="0.25">
      <c r="L642" s="12"/>
    </row>
    <row r="643" spans="12:12" x14ac:dyDescent="0.25">
      <c r="L643" s="12"/>
    </row>
    <row r="644" spans="12:12" x14ac:dyDescent="0.25">
      <c r="L644" s="12"/>
    </row>
    <row r="645" spans="12:12" x14ac:dyDescent="0.25">
      <c r="L645" s="12"/>
    </row>
    <row r="646" spans="12:12" x14ac:dyDescent="0.25">
      <c r="L646" s="12"/>
    </row>
    <row r="647" spans="12:12" x14ac:dyDescent="0.25">
      <c r="L647" s="12"/>
    </row>
    <row r="648" spans="12:12" x14ac:dyDescent="0.25">
      <c r="L648" s="12"/>
    </row>
    <row r="649" spans="12:12" x14ac:dyDescent="0.25">
      <c r="L649" s="12"/>
    </row>
    <row r="650" spans="12:12" x14ac:dyDescent="0.25">
      <c r="L650" s="12"/>
    </row>
    <row r="651" spans="12:12" x14ac:dyDescent="0.25">
      <c r="L651" s="12"/>
    </row>
    <row r="652" spans="12:12" x14ac:dyDescent="0.25">
      <c r="L652" s="12"/>
    </row>
    <row r="653" spans="12:12" x14ac:dyDescent="0.25">
      <c r="L653" s="12"/>
    </row>
    <row r="654" spans="12:12" x14ac:dyDescent="0.25">
      <c r="L654" s="12"/>
    </row>
    <row r="655" spans="12:12" x14ac:dyDescent="0.25">
      <c r="L655" s="12"/>
    </row>
    <row r="656" spans="12:12" x14ac:dyDescent="0.25">
      <c r="L656" s="12"/>
    </row>
    <row r="657" spans="12:12" x14ac:dyDescent="0.25">
      <c r="L657" s="12"/>
    </row>
    <row r="658" spans="12:12" x14ac:dyDescent="0.25">
      <c r="L658" s="12"/>
    </row>
    <row r="659" spans="12:12" x14ac:dyDescent="0.25">
      <c r="L659" s="12"/>
    </row>
    <row r="660" spans="12:12" x14ac:dyDescent="0.25">
      <c r="L660" s="12"/>
    </row>
    <row r="661" spans="12:12" x14ac:dyDescent="0.25">
      <c r="L661" s="12"/>
    </row>
    <row r="662" spans="12:12" x14ac:dyDescent="0.25">
      <c r="L662" s="12"/>
    </row>
    <row r="663" spans="12:12" x14ac:dyDescent="0.25">
      <c r="L663" s="12"/>
    </row>
    <row r="664" spans="12:12" x14ac:dyDescent="0.25">
      <c r="L664" s="12"/>
    </row>
    <row r="665" spans="12:12" x14ac:dyDescent="0.25">
      <c r="L665" s="12"/>
    </row>
    <row r="666" spans="12:12" x14ac:dyDescent="0.25">
      <c r="L666" s="12"/>
    </row>
    <row r="667" spans="12:12" x14ac:dyDescent="0.25">
      <c r="L667" s="12"/>
    </row>
    <row r="668" spans="12:12" x14ac:dyDescent="0.25">
      <c r="L668" s="12"/>
    </row>
    <row r="669" spans="12:12" x14ac:dyDescent="0.25">
      <c r="L669" s="12"/>
    </row>
    <row r="670" spans="12:12" x14ac:dyDescent="0.25">
      <c r="L670" s="12"/>
    </row>
    <row r="671" spans="12:12" x14ac:dyDescent="0.25">
      <c r="L671" s="12"/>
    </row>
    <row r="672" spans="12:12" x14ac:dyDescent="0.25">
      <c r="L672" s="12"/>
    </row>
    <row r="673" spans="12:12" x14ac:dyDescent="0.25">
      <c r="L673" s="12"/>
    </row>
    <row r="674" spans="12:12" x14ac:dyDescent="0.25">
      <c r="L674" s="12"/>
    </row>
    <row r="675" spans="12:12" x14ac:dyDescent="0.25">
      <c r="L675" s="12"/>
    </row>
    <row r="676" spans="12:12" x14ac:dyDescent="0.25">
      <c r="L676" s="12"/>
    </row>
    <row r="677" spans="12:12" x14ac:dyDescent="0.25">
      <c r="L677" s="12"/>
    </row>
    <row r="678" spans="12:12" x14ac:dyDescent="0.25">
      <c r="L678" s="12"/>
    </row>
    <row r="679" spans="12:12" x14ac:dyDescent="0.25">
      <c r="L679" s="12"/>
    </row>
    <row r="680" spans="12:12" x14ac:dyDescent="0.25">
      <c r="L680" s="12"/>
    </row>
    <row r="681" spans="12:12" x14ac:dyDescent="0.25">
      <c r="L681" s="12"/>
    </row>
    <row r="682" spans="12:12" x14ac:dyDescent="0.25">
      <c r="L682" s="12"/>
    </row>
    <row r="683" spans="12:12" x14ac:dyDescent="0.25">
      <c r="L683" s="12"/>
    </row>
    <row r="684" spans="12:12" x14ac:dyDescent="0.25">
      <c r="L684" s="12"/>
    </row>
    <row r="685" spans="12:12" x14ac:dyDescent="0.25">
      <c r="L685" s="12"/>
    </row>
    <row r="686" spans="12:12" x14ac:dyDescent="0.25">
      <c r="L686" s="12"/>
    </row>
    <row r="687" spans="12:12" x14ac:dyDescent="0.25">
      <c r="L687" s="12"/>
    </row>
    <row r="688" spans="12:12" x14ac:dyDescent="0.25">
      <c r="L688" s="12"/>
    </row>
    <row r="689" spans="12:12" x14ac:dyDescent="0.25">
      <c r="L689" s="12"/>
    </row>
    <row r="690" spans="12:12" x14ac:dyDescent="0.25">
      <c r="L690" s="12"/>
    </row>
    <row r="691" spans="12:12" x14ac:dyDescent="0.25">
      <c r="L691" s="12"/>
    </row>
    <row r="692" spans="12:12" x14ac:dyDescent="0.25">
      <c r="L692" s="12"/>
    </row>
    <row r="693" spans="12:12" x14ac:dyDescent="0.25">
      <c r="L693" s="12"/>
    </row>
    <row r="694" spans="12:12" x14ac:dyDescent="0.25">
      <c r="L694" s="12"/>
    </row>
    <row r="695" spans="12:12" x14ac:dyDescent="0.25">
      <c r="L695" s="12"/>
    </row>
    <row r="696" spans="12:12" x14ac:dyDescent="0.25">
      <c r="L696" s="12"/>
    </row>
    <row r="697" spans="12:12" x14ac:dyDescent="0.25">
      <c r="L697" s="12"/>
    </row>
    <row r="698" spans="12:12" x14ac:dyDescent="0.25">
      <c r="L698" s="12"/>
    </row>
    <row r="699" spans="12:12" x14ac:dyDescent="0.25">
      <c r="L699" s="12"/>
    </row>
    <row r="700" spans="12:12" x14ac:dyDescent="0.25">
      <c r="L700" s="12"/>
    </row>
    <row r="701" spans="12:12" x14ac:dyDescent="0.25">
      <c r="L701" s="12"/>
    </row>
    <row r="702" spans="12:12" x14ac:dyDescent="0.25">
      <c r="L702" s="12"/>
    </row>
    <row r="703" spans="12:12" x14ac:dyDescent="0.25">
      <c r="L703" s="12"/>
    </row>
    <row r="704" spans="12:12" x14ac:dyDescent="0.25">
      <c r="L704" s="12"/>
    </row>
    <row r="705" spans="12:12" x14ac:dyDescent="0.25">
      <c r="L705" s="12"/>
    </row>
    <row r="706" spans="12:12" x14ac:dyDescent="0.25">
      <c r="L706" s="12"/>
    </row>
    <row r="707" spans="12:12" x14ac:dyDescent="0.25">
      <c r="L707" s="12"/>
    </row>
    <row r="708" spans="12:12" x14ac:dyDescent="0.25">
      <c r="L708" s="12"/>
    </row>
    <row r="709" spans="12:12" x14ac:dyDescent="0.25">
      <c r="L709" s="12"/>
    </row>
    <row r="710" spans="12:12" x14ac:dyDescent="0.25">
      <c r="L710" s="12"/>
    </row>
    <row r="711" spans="12:12" x14ac:dyDescent="0.25">
      <c r="L711" s="12"/>
    </row>
    <row r="712" spans="12:12" x14ac:dyDescent="0.25">
      <c r="L712" s="12"/>
    </row>
    <row r="713" spans="12:12" x14ac:dyDescent="0.25">
      <c r="L713" s="12"/>
    </row>
    <row r="714" spans="12:12" x14ac:dyDescent="0.25">
      <c r="L714" s="12"/>
    </row>
    <row r="715" spans="12:12" x14ac:dyDescent="0.25">
      <c r="L715" s="12"/>
    </row>
    <row r="716" spans="12:12" x14ac:dyDescent="0.25">
      <c r="L716" s="12"/>
    </row>
    <row r="717" spans="12:12" x14ac:dyDescent="0.25">
      <c r="L717" s="12"/>
    </row>
    <row r="718" spans="12:12" x14ac:dyDescent="0.25">
      <c r="L718" s="12"/>
    </row>
    <row r="719" spans="12:12" x14ac:dyDescent="0.25">
      <c r="L719" s="12"/>
    </row>
    <row r="720" spans="12:12" x14ac:dyDescent="0.25">
      <c r="L720" s="12"/>
    </row>
    <row r="721" spans="12:12" x14ac:dyDescent="0.25">
      <c r="L721" s="12"/>
    </row>
    <row r="722" spans="12:12" x14ac:dyDescent="0.25">
      <c r="L722" s="12"/>
    </row>
    <row r="723" spans="12:12" x14ac:dyDescent="0.25">
      <c r="L723" s="12"/>
    </row>
    <row r="724" spans="12:12" x14ac:dyDescent="0.25">
      <c r="L724" s="12"/>
    </row>
    <row r="725" spans="12:12" x14ac:dyDescent="0.25">
      <c r="L725" s="12"/>
    </row>
    <row r="726" spans="12:12" x14ac:dyDescent="0.25">
      <c r="L726" s="12"/>
    </row>
    <row r="727" spans="12:12" x14ac:dyDescent="0.25">
      <c r="L727" s="12"/>
    </row>
    <row r="728" spans="12:12" x14ac:dyDescent="0.25">
      <c r="L728" s="12"/>
    </row>
    <row r="729" spans="12:12" x14ac:dyDescent="0.25">
      <c r="L729" s="12"/>
    </row>
    <row r="730" spans="12:12" x14ac:dyDescent="0.25">
      <c r="L730" s="12"/>
    </row>
    <row r="731" spans="12:12" x14ac:dyDescent="0.25">
      <c r="L731" s="12"/>
    </row>
    <row r="732" spans="12:12" x14ac:dyDescent="0.25">
      <c r="L732" s="12"/>
    </row>
    <row r="733" spans="12:12" x14ac:dyDescent="0.25">
      <c r="L733" s="12"/>
    </row>
    <row r="734" spans="12:12" x14ac:dyDescent="0.25">
      <c r="L734" s="12"/>
    </row>
    <row r="735" spans="12:12" x14ac:dyDescent="0.25">
      <c r="L735" s="12"/>
    </row>
    <row r="736" spans="12:12" x14ac:dyDescent="0.25">
      <c r="L736" s="12"/>
    </row>
    <row r="737" spans="12:12" x14ac:dyDescent="0.25">
      <c r="L737" s="12"/>
    </row>
    <row r="738" spans="12:12" x14ac:dyDescent="0.25">
      <c r="L738" s="12"/>
    </row>
    <row r="739" spans="12:12" x14ac:dyDescent="0.25">
      <c r="L739" s="12"/>
    </row>
    <row r="740" spans="12:12" x14ac:dyDescent="0.25">
      <c r="L740" s="12"/>
    </row>
    <row r="741" spans="12:12" x14ac:dyDescent="0.25">
      <c r="L741" s="12"/>
    </row>
    <row r="742" spans="12:12" x14ac:dyDescent="0.25">
      <c r="L742" s="12"/>
    </row>
    <row r="743" spans="12:12" x14ac:dyDescent="0.25">
      <c r="L743" s="12"/>
    </row>
    <row r="744" spans="12:12" x14ac:dyDescent="0.25">
      <c r="L744" s="12"/>
    </row>
    <row r="745" spans="12:12" x14ac:dyDescent="0.25">
      <c r="L745" s="12"/>
    </row>
    <row r="746" spans="12:12" x14ac:dyDescent="0.25">
      <c r="L746" s="12"/>
    </row>
    <row r="747" spans="12:12" x14ac:dyDescent="0.25">
      <c r="L747" s="12"/>
    </row>
    <row r="748" spans="12:12" x14ac:dyDescent="0.25">
      <c r="L748" s="12"/>
    </row>
    <row r="749" spans="12:12" x14ac:dyDescent="0.25">
      <c r="L749" s="12"/>
    </row>
    <row r="750" spans="12:12" x14ac:dyDescent="0.25">
      <c r="L750" s="12"/>
    </row>
    <row r="751" spans="12:12" x14ac:dyDescent="0.25">
      <c r="L751" s="12"/>
    </row>
    <row r="752" spans="12:12" x14ac:dyDescent="0.25">
      <c r="L752" s="12"/>
    </row>
    <row r="753" spans="12:12" x14ac:dyDescent="0.25">
      <c r="L753" s="12"/>
    </row>
    <row r="754" spans="12:12" x14ac:dyDescent="0.25">
      <c r="L754" s="12"/>
    </row>
    <row r="755" spans="12:12" x14ac:dyDescent="0.25">
      <c r="L755" s="12"/>
    </row>
    <row r="756" spans="12:12" x14ac:dyDescent="0.25">
      <c r="L756" s="12"/>
    </row>
    <row r="757" spans="12:12" x14ac:dyDescent="0.25">
      <c r="L757" s="12"/>
    </row>
    <row r="758" spans="12:12" x14ac:dyDescent="0.25">
      <c r="L758" s="12"/>
    </row>
    <row r="759" spans="12:12" x14ac:dyDescent="0.25">
      <c r="L759" s="12"/>
    </row>
    <row r="760" spans="12:12" x14ac:dyDescent="0.25">
      <c r="L760" s="12"/>
    </row>
    <row r="761" spans="12:12" x14ac:dyDescent="0.25">
      <c r="L761" s="12"/>
    </row>
    <row r="762" spans="12:12" x14ac:dyDescent="0.25">
      <c r="L762" s="12"/>
    </row>
    <row r="763" spans="12:12" x14ac:dyDescent="0.25">
      <c r="L763" s="12"/>
    </row>
    <row r="764" spans="12:12" x14ac:dyDescent="0.25">
      <c r="L764" s="12"/>
    </row>
    <row r="765" spans="12:12" x14ac:dyDescent="0.25">
      <c r="L765" s="12"/>
    </row>
    <row r="766" spans="12:12" x14ac:dyDescent="0.25">
      <c r="L766" s="12"/>
    </row>
    <row r="767" spans="12:12" x14ac:dyDescent="0.25">
      <c r="L767" s="12"/>
    </row>
    <row r="768" spans="12:12" x14ac:dyDescent="0.25">
      <c r="L768" s="12"/>
    </row>
    <row r="769" spans="12:12" x14ac:dyDescent="0.25">
      <c r="L769" s="12"/>
    </row>
    <row r="770" spans="12:12" x14ac:dyDescent="0.25">
      <c r="L770" s="12"/>
    </row>
    <row r="771" spans="12:12" x14ac:dyDescent="0.25">
      <c r="L771" s="12"/>
    </row>
    <row r="772" spans="12:12" x14ac:dyDescent="0.25">
      <c r="L772" s="12"/>
    </row>
    <row r="773" spans="12:12" x14ac:dyDescent="0.25">
      <c r="L773" s="12"/>
    </row>
    <row r="774" spans="12:12" x14ac:dyDescent="0.25">
      <c r="L774" s="12"/>
    </row>
    <row r="775" spans="12:12" x14ac:dyDescent="0.25">
      <c r="L775" s="12"/>
    </row>
    <row r="776" spans="12:12" x14ac:dyDescent="0.25">
      <c r="L776" s="12"/>
    </row>
    <row r="777" spans="12:12" x14ac:dyDescent="0.25">
      <c r="L777" s="12"/>
    </row>
    <row r="778" spans="12:12" x14ac:dyDescent="0.25">
      <c r="L778" s="12"/>
    </row>
    <row r="779" spans="12:12" x14ac:dyDescent="0.25">
      <c r="L779" s="12"/>
    </row>
    <row r="780" spans="12:12" x14ac:dyDescent="0.25">
      <c r="L780" s="12"/>
    </row>
    <row r="781" spans="12:12" x14ac:dyDescent="0.25">
      <c r="L781" s="12"/>
    </row>
    <row r="782" spans="12:12" x14ac:dyDescent="0.25">
      <c r="L782" s="12"/>
    </row>
    <row r="783" spans="12:12" x14ac:dyDescent="0.25">
      <c r="L783" s="12"/>
    </row>
    <row r="784" spans="12:12" x14ac:dyDescent="0.25">
      <c r="L784" s="12"/>
    </row>
    <row r="785" spans="12:12" x14ac:dyDescent="0.25">
      <c r="L785" s="12"/>
    </row>
    <row r="786" spans="12:12" x14ac:dyDescent="0.25">
      <c r="L786" s="12"/>
    </row>
    <row r="787" spans="12:12" x14ac:dyDescent="0.25">
      <c r="L787" s="12"/>
    </row>
    <row r="788" spans="12:12" x14ac:dyDescent="0.25">
      <c r="L788" s="12"/>
    </row>
    <row r="789" spans="12:12" x14ac:dyDescent="0.25">
      <c r="L789" s="12"/>
    </row>
    <row r="790" spans="12:12" x14ac:dyDescent="0.25">
      <c r="L790" s="12"/>
    </row>
    <row r="791" spans="12:12" x14ac:dyDescent="0.25">
      <c r="L791" s="12"/>
    </row>
    <row r="792" spans="12:12" x14ac:dyDescent="0.25">
      <c r="L792" s="12"/>
    </row>
    <row r="793" spans="12:12" x14ac:dyDescent="0.25">
      <c r="L793" s="12"/>
    </row>
    <row r="794" spans="12:12" x14ac:dyDescent="0.25">
      <c r="L794" s="12"/>
    </row>
    <row r="795" spans="12:12" x14ac:dyDescent="0.25">
      <c r="L795" s="12"/>
    </row>
    <row r="796" spans="12:12" x14ac:dyDescent="0.25">
      <c r="L796" s="12"/>
    </row>
    <row r="797" spans="12:12" x14ac:dyDescent="0.25">
      <c r="L797" s="12"/>
    </row>
    <row r="798" spans="12:12" x14ac:dyDescent="0.25">
      <c r="L798" s="12"/>
    </row>
    <row r="799" spans="12:12" x14ac:dyDescent="0.25">
      <c r="L799" s="12"/>
    </row>
    <row r="800" spans="12:12" x14ac:dyDescent="0.25">
      <c r="L800" s="12"/>
    </row>
    <row r="801" spans="12:12" x14ac:dyDescent="0.25">
      <c r="L801" s="12"/>
    </row>
    <row r="802" spans="12:12" x14ac:dyDescent="0.25">
      <c r="L802" s="12"/>
    </row>
    <row r="803" spans="12:12" x14ac:dyDescent="0.25">
      <c r="L803" s="12"/>
    </row>
    <row r="804" spans="12:12" x14ac:dyDescent="0.25">
      <c r="L804" s="12"/>
    </row>
    <row r="805" spans="12:12" x14ac:dyDescent="0.25">
      <c r="L805" s="12"/>
    </row>
    <row r="806" spans="12:12" x14ac:dyDescent="0.25">
      <c r="L806" s="12"/>
    </row>
    <row r="807" spans="12:12" x14ac:dyDescent="0.25">
      <c r="L807" s="12"/>
    </row>
    <row r="808" spans="12:12" x14ac:dyDescent="0.25">
      <c r="L808" s="12"/>
    </row>
    <row r="809" spans="12:12" x14ac:dyDescent="0.25">
      <c r="L809" s="12"/>
    </row>
    <row r="810" spans="12:12" x14ac:dyDescent="0.25">
      <c r="L810" s="12"/>
    </row>
    <row r="811" spans="12:12" x14ac:dyDescent="0.25">
      <c r="L811" s="12"/>
    </row>
    <row r="812" spans="12:12" x14ac:dyDescent="0.25">
      <c r="L812" s="12"/>
    </row>
    <row r="813" spans="12:12" x14ac:dyDescent="0.25">
      <c r="L813" s="12"/>
    </row>
    <row r="814" spans="12:12" x14ac:dyDescent="0.25">
      <c r="L814" s="12"/>
    </row>
    <row r="815" spans="12:12" x14ac:dyDescent="0.25">
      <c r="L815" s="12"/>
    </row>
    <row r="816" spans="12:12" x14ac:dyDescent="0.25">
      <c r="L816" s="12"/>
    </row>
    <row r="817" spans="12:12" x14ac:dyDescent="0.25">
      <c r="L817" s="12"/>
    </row>
    <row r="818" spans="12:12" x14ac:dyDescent="0.25">
      <c r="L818" s="12"/>
    </row>
    <row r="819" spans="12:12" x14ac:dyDescent="0.25">
      <c r="L819" s="12"/>
    </row>
    <row r="820" spans="12:12" x14ac:dyDescent="0.25">
      <c r="L820" s="12"/>
    </row>
    <row r="821" spans="12:12" x14ac:dyDescent="0.25">
      <c r="L821" s="12"/>
    </row>
    <row r="822" spans="12:12" x14ac:dyDescent="0.25">
      <c r="L822" s="12"/>
    </row>
    <row r="823" spans="12:12" x14ac:dyDescent="0.25">
      <c r="L823" s="12"/>
    </row>
    <row r="824" spans="12:12" x14ac:dyDescent="0.25">
      <c r="L824" s="12"/>
    </row>
    <row r="825" spans="12:12" x14ac:dyDescent="0.25">
      <c r="L825" s="12"/>
    </row>
    <row r="826" spans="12:12" x14ac:dyDescent="0.25">
      <c r="L826" s="12"/>
    </row>
    <row r="827" spans="12:12" x14ac:dyDescent="0.25">
      <c r="L827" s="12"/>
    </row>
    <row r="828" spans="12:12" x14ac:dyDescent="0.25">
      <c r="L828" s="12"/>
    </row>
    <row r="829" spans="12:12" x14ac:dyDescent="0.25">
      <c r="L829" s="12"/>
    </row>
    <row r="830" spans="12:12" x14ac:dyDescent="0.25">
      <c r="L830" s="12"/>
    </row>
    <row r="831" spans="12:12" x14ac:dyDescent="0.25">
      <c r="L831" s="12"/>
    </row>
    <row r="832" spans="12:12" x14ac:dyDescent="0.25">
      <c r="L832" s="12"/>
    </row>
    <row r="833" spans="12:12" x14ac:dyDescent="0.25">
      <c r="L833" s="12"/>
    </row>
    <row r="834" spans="12:12" x14ac:dyDescent="0.25">
      <c r="L834" s="12"/>
    </row>
    <row r="835" spans="12:12" x14ac:dyDescent="0.25">
      <c r="L835" s="12"/>
    </row>
    <row r="836" spans="12:12" x14ac:dyDescent="0.25">
      <c r="L836" s="12"/>
    </row>
    <row r="837" spans="12:12" x14ac:dyDescent="0.25">
      <c r="L837" s="12"/>
    </row>
    <row r="838" spans="12:12" x14ac:dyDescent="0.25">
      <c r="L838" s="12"/>
    </row>
    <row r="839" spans="12:12" x14ac:dyDescent="0.25">
      <c r="L839" s="12"/>
    </row>
    <row r="840" spans="12:12" x14ac:dyDescent="0.25">
      <c r="L840" s="12"/>
    </row>
    <row r="841" spans="12:12" x14ac:dyDescent="0.25">
      <c r="L841" s="12"/>
    </row>
    <row r="842" spans="12:12" x14ac:dyDescent="0.25">
      <c r="L842" s="12"/>
    </row>
    <row r="843" spans="12:12" x14ac:dyDescent="0.25">
      <c r="L843" s="12"/>
    </row>
    <row r="844" spans="12:12" x14ac:dyDescent="0.25">
      <c r="L844" s="12"/>
    </row>
    <row r="845" spans="12:12" x14ac:dyDescent="0.25">
      <c r="L845" s="12"/>
    </row>
    <row r="846" spans="12:12" x14ac:dyDescent="0.25">
      <c r="L846" s="12"/>
    </row>
    <row r="847" spans="12:12" x14ac:dyDescent="0.25">
      <c r="L847" s="12"/>
    </row>
    <row r="848" spans="12:12" x14ac:dyDescent="0.25">
      <c r="L848" s="12"/>
    </row>
    <row r="849" spans="12:12" x14ac:dyDescent="0.25">
      <c r="L849" s="12"/>
    </row>
    <row r="850" spans="12:12" x14ac:dyDescent="0.25">
      <c r="L850" s="12"/>
    </row>
    <row r="851" spans="12:12" x14ac:dyDescent="0.25">
      <c r="L851" s="12"/>
    </row>
    <row r="852" spans="12:12" x14ac:dyDescent="0.25">
      <c r="L852" s="12"/>
    </row>
    <row r="853" spans="12:12" x14ac:dyDescent="0.25">
      <c r="L853" s="12"/>
    </row>
    <row r="854" spans="12:12" x14ac:dyDescent="0.25">
      <c r="L854" s="12"/>
    </row>
    <row r="855" spans="12:12" x14ac:dyDescent="0.25">
      <c r="L855" s="12"/>
    </row>
    <row r="856" spans="12:12" x14ac:dyDescent="0.25">
      <c r="L856" s="12"/>
    </row>
    <row r="857" spans="12:12" x14ac:dyDescent="0.25">
      <c r="L857" s="12"/>
    </row>
    <row r="858" spans="12:12" x14ac:dyDescent="0.25">
      <c r="L858" s="12"/>
    </row>
    <row r="859" spans="12:12" x14ac:dyDescent="0.25">
      <c r="L859" s="12"/>
    </row>
    <row r="860" spans="12:12" x14ac:dyDescent="0.25">
      <c r="L860" s="12"/>
    </row>
    <row r="861" spans="12:12" x14ac:dyDescent="0.25">
      <c r="L861" s="12"/>
    </row>
    <row r="862" spans="12:12" x14ac:dyDescent="0.25">
      <c r="L862" s="12"/>
    </row>
    <row r="863" spans="12:12" x14ac:dyDescent="0.25">
      <c r="L863" s="12"/>
    </row>
    <row r="864" spans="12:12" x14ac:dyDescent="0.25">
      <c r="L864" s="12"/>
    </row>
    <row r="865" spans="12:12" x14ac:dyDescent="0.25">
      <c r="L865" s="12"/>
    </row>
    <row r="866" spans="12:12" x14ac:dyDescent="0.25">
      <c r="L866" s="12"/>
    </row>
    <row r="867" spans="12:12" x14ac:dyDescent="0.25">
      <c r="L867" s="12"/>
    </row>
    <row r="868" spans="12:12" x14ac:dyDescent="0.25">
      <c r="L868" s="12"/>
    </row>
    <row r="869" spans="12:12" x14ac:dyDescent="0.25">
      <c r="L869" s="12"/>
    </row>
    <row r="870" spans="12:12" x14ac:dyDescent="0.25">
      <c r="L870" s="12"/>
    </row>
    <row r="871" spans="12:12" x14ac:dyDescent="0.25">
      <c r="L871" s="12"/>
    </row>
    <row r="872" spans="12:12" x14ac:dyDescent="0.25">
      <c r="L872" s="12"/>
    </row>
    <row r="873" spans="12:12" x14ac:dyDescent="0.25">
      <c r="L873" s="12"/>
    </row>
    <row r="874" spans="12:12" x14ac:dyDescent="0.25">
      <c r="L874" s="12"/>
    </row>
    <row r="875" spans="12:12" x14ac:dyDescent="0.25">
      <c r="L875" s="12"/>
    </row>
    <row r="876" spans="12:12" x14ac:dyDescent="0.25">
      <c r="L876" s="12"/>
    </row>
    <row r="877" spans="12:12" x14ac:dyDescent="0.25">
      <c r="L877" s="12"/>
    </row>
    <row r="878" spans="12:12" x14ac:dyDescent="0.25">
      <c r="L878" s="12"/>
    </row>
    <row r="879" spans="12:12" x14ac:dyDescent="0.25">
      <c r="L879" s="12"/>
    </row>
    <row r="880" spans="12:12" x14ac:dyDescent="0.25">
      <c r="L880" s="12"/>
    </row>
    <row r="881" spans="12:12" x14ac:dyDescent="0.25">
      <c r="L881" s="12"/>
    </row>
    <row r="882" spans="12:12" x14ac:dyDescent="0.25">
      <c r="L882" s="12"/>
    </row>
    <row r="883" spans="12:12" x14ac:dyDescent="0.25">
      <c r="L883" s="12"/>
    </row>
    <row r="884" spans="12:12" x14ac:dyDescent="0.25">
      <c r="L884" s="12"/>
    </row>
    <row r="885" spans="12:12" x14ac:dyDescent="0.25">
      <c r="L885" s="12"/>
    </row>
    <row r="886" spans="12:12" x14ac:dyDescent="0.25">
      <c r="L886" s="12"/>
    </row>
    <row r="887" spans="12:12" x14ac:dyDescent="0.25">
      <c r="L887" s="12"/>
    </row>
    <row r="888" spans="12:12" x14ac:dyDescent="0.25">
      <c r="L888" s="12"/>
    </row>
    <row r="889" spans="12:12" x14ac:dyDescent="0.25">
      <c r="L889" s="12"/>
    </row>
    <row r="890" spans="12:12" x14ac:dyDescent="0.25">
      <c r="L890" s="12"/>
    </row>
    <row r="891" spans="12:12" x14ac:dyDescent="0.25">
      <c r="L891" s="12"/>
    </row>
    <row r="892" spans="12:12" x14ac:dyDescent="0.25">
      <c r="L892" s="12"/>
    </row>
    <row r="893" spans="12:12" x14ac:dyDescent="0.25">
      <c r="L893" s="12"/>
    </row>
    <row r="894" spans="12:12" x14ac:dyDescent="0.25">
      <c r="L894" s="12"/>
    </row>
    <row r="895" spans="12:12" x14ac:dyDescent="0.25">
      <c r="L895" s="12"/>
    </row>
    <row r="896" spans="12:12" x14ac:dyDescent="0.25">
      <c r="L896" s="12"/>
    </row>
    <row r="897" spans="12:12" x14ac:dyDescent="0.25">
      <c r="L897" s="12"/>
    </row>
    <row r="898" spans="12:12" x14ac:dyDescent="0.25">
      <c r="L898" s="12"/>
    </row>
    <row r="899" spans="12:12" x14ac:dyDescent="0.25">
      <c r="L899" s="12"/>
    </row>
    <row r="900" spans="12:12" x14ac:dyDescent="0.25">
      <c r="L900" s="12"/>
    </row>
    <row r="901" spans="12:12" x14ac:dyDescent="0.25">
      <c r="L901" s="12"/>
    </row>
    <row r="902" spans="12:12" x14ac:dyDescent="0.25">
      <c r="L902" s="12"/>
    </row>
    <row r="903" spans="12:12" x14ac:dyDescent="0.25">
      <c r="L903" s="12"/>
    </row>
    <row r="904" spans="12:12" x14ac:dyDescent="0.25">
      <c r="L904" s="12"/>
    </row>
    <row r="905" spans="12:12" x14ac:dyDescent="0.25">
      <c r="L905" s="12"/>
    </row>
    <row r="906" spans="12:12" x14ac:dyDescent="0.25">
      <c r="L906" s="12"/>
    </row>
    <row r="907" spans="12:12" x14ac:dyDescent="0.25">
      <c r="L907" s="12"/>
    </row>
    <row r="908" spans="12:12" x14ac:dyDescent="0.25">
      <c r="L908" s="12"/>
    </row>
    <row r="909" spans="12:12" x14ac:dyDescent="0.25">
      <c r="L909" s="12"/>
    </row>
    <row r="910" spans="12:12" x14ac:dyDescent="0.25">
      <c r="L910" s="12"/>
    </row>
    <row r="911" spans="12:12" x14ac:dyDescent="0.25">
      <c r="L911" s="12"/>
    </row>
    <row r="912" spans="12:12" x14ac:dyDescent="0.25">
      <c r="L912" s="12"/>
    </row>
    <row r="913" spans="12:12" x14ac:dyDescent="0.25">
      <c r="L913" s="12"/>
    </row>
    <row r="914" spans="12:12" x14ac:dyDescent="0.25">
      <c r="L914" s="12"/>
    </row>
    <row r="915" spans="12:12" x14ac:dyDescent="0.25">
      <c r="L915" s="12"/>
    </row>
    <row r="916" spans="12:12" x14ac:dyDescent="0.25">
      <c r="L916" s="12"/>
    </row>
    <row r="917" spans="12:12" x14ac:dyDescent="0.25">
      <c r="L917" s="12"/>
    </row>
    <row r="918" spans="12:12" x14ac:dyDescent="0.25">
      <c r="L918" s="12"/>
    </row>
    <row r="919" spans="12:12" x14ac:dyDescent="0.25">
      <c r="L919" s="12"/>
    </row>
    <row r="920" spans="12:12" x14ac:dyDescent="0.25">
      <c r="L920" s="12"/>
    </row>
    <row r="921" spans="12:12" x14ac:dyDescent="0.25">
      <c r="L921" s="12"/>
    </row>
    <row r="922" spans="12:12" x14ac:dyDescent="0.25">
      <c r="L922" s="12"/>
    </row>
    <row r="923" spans="12:12" x14ac:dyDescent="0.25">
      <c r="L923" s="12"/>
    </row>
    <row r="924" spans="12:12" x14ac:dyDescent="0.25">
      <c r="L924" s="12"/>
    </row>
    <row r="925" spans="12:12" x14ac:dyDescent="0.25">
      <c r="L925" s="12"/>
    </row>
    <row r="926" spans="12:12" x14ac:dyDescent="0.25">
      <c r="L926" s="12"/>
    </row>
    <row r="927" spans="12:12" x14ac:dyDescent="0.25">
      <c r="L927" s="12"/>
    </row>
    <row r="928" spans="12:12" x14ac:dyDescent="0.25">
      <c r="L928" s="12"/>
    </row>
    <row r="929" spans="12:12" x14ac:dyDescent="0.25">
      <c r="L929" s="12"/>
    </row>
    <row r="930" spans="12:12" x14ac:dyDescent="0.25">
      <c r="L930" s="12"/>
    </row>
    <row r="931" spans="12:12" x14ac:dyDescent="0.25">
      <c r="L931" s="12"/>
    </row>
    <row r="932" spans="12:12" x14ac:dyDescent="0.25">
      <c r="L932" s="12"/>
    </row>
    <row r="933" spans="12:12" x14ac:dyDescent="0.25">
      <c r="L933" s="12"/>
    </row>
    <row r="934" spans="12:12" x14ac:dyDescent="0.25">
      <c r="L934" s="12"/>
    </row>
    <row r="935" spans="12:12" x14ac:dyDescent="0.25">
      <c r="L935" s="12"/>
    </row>
    <row r="936" spans="12:12" x14ac:dyDescent="0.25">
      <c r="L936" s="12"/>
    </row>
    <row r="937" spans="12:12" x14ac:dyDescent="0.25">
      <c r="L937" s="12"/>
    </row>
    <row r="938" spans="12:12" x14ac:dyDescent="0.25">
      <c r="L938" s="12"/>
    </row>
    <row r="939" spans="12:12" x14ac:dyDescent="0.25">
      <c r="L939" s="12"/>
    </row>
    <row r="940" spans="12:12" x14ac:dyDescent="0.25">
      <c r="L940" s="12"/>
    </row>
    <row r="941" spans="12:12" x14ac:dyDescent="0.25">
      <c r="L941" s="12"/>
    </row>
    <row r="942" spans="12:12" x14ac:dyDescent="0.25">
      <c r="L942" s="12"/>
    </row>
    <row r="943" spans="12:12" x14ac:dyDescent="0.25">
      <c r="L943" s="12"/>
    </row>
    <row r="944" spans="12:12" x14ac:dyDescent="0.25">
      <c r="L944" s="12"/>
    </row>
    <row r="945" spans="12:12" x14ac:dyDescent="0.25">
      <c r="L945" s="12"/>
    </row>
    <row r="946" spans="12:12" x14ac:dyDescent="0.25">
      <c r="L946" s="12"/>
    </row>
    <row r="947" spans="12:12" x14ac:dyDescent="0.25">
      <c r="L947" s="12"/>
    </row>
    <row r="948" spans="12:12" x14ac:dyDescent="0.25">
      <c r="L948" s="12"/>
    </row>
    <row r="949" spans="12:12" x14ac:dyDescent="0.25">
      <c r="L949" s="12"/>
    </row>
    <row r="950" spans="12:12" x14ac:dyDescent="0.25">
      <c r="L950" s="12"/>
    </row>
    <row r="951" spans="12:12" x14ac:dyDescent="0.25">
      <c r="L951" s="12"/>
    </row>
    <row r="952" spans="12:12" x14ac:dyDescent="0.25">
      <c r="L952" s="12"/>
    </row>
    <row r="953" spans="12:12" x14ac:dyDescent="0.25">
      <c r="L953" s="12"/>
    </row>
    <row r="954" spans="12:12" x14ac:dyDescent="0.25">
      <c r="L954" s="12"/>
    </row>
    <row r="955" spans="12:12" x14ac:dyDescent="0.25">
      <c r="L955" s="12"/>
    </row>
    <row r="956" spans="12:12" x14ac:dyDescent="0.25">
      <c r="L956" s="12"/>
    </row>
    <row r="957" spans="12:12" x14ac:dyDescent="0.25">
      <c r="L957" s="12"/>
    </row>
    <row r="958" spans="12:12" x14ac:dyDescent="0.25">
      <c r="L958" s="12"/>
    </row>
    <row r="959" spans="12:12" x14ac:dyDescent="0.25">
      <c r="L959" s="12"/>
    </row>
    <row r="960" spans="12:12" x14ac:dyDescent="0.25">
      <c r="L960" s="12"/>
    </row>
    <row r="961" spans="12:12" x14ac:dyDescent="0.25">
      <c r="L961" s="12"/>
    </row>
    <row r="962" spans="12:12" x14ac:dyDescent="0.25">
      <c r="L962" s="12"/>
    </row>
    <row r="963" spans="12:12" x14ac:dyDescent="0.25">
      <c r="L963" s="12"/>
    </row>
    <row r="964" spans="12:12" x14ac:dyDescent="0.25">
      <c r="L964" s="12"/>
    </row>
    <row r="965" spans="12:12" x14ac:dyDescent="0.25">
      <c r="L965" s="12"/>
    </row>
    <row r="966" spans="12:12" x14ac:dyDescent="0.25">
      <c r="L966" s="12"/>
    </row>
    <row r="967" spans="12:12" x14ac:dyDescent="0.25">
      <c r="L967" s="12"/>
    </row>
    <row r="968" spans="12:12" x14ac:dyDescent="0.25">
      <c r="L968" s="12"/>
    </row>
    <row r="969" spans="12:12" x14ac:dyDescent="0.25">
      <c r="L969" s="12"/>
    </row>
    <row r="970" spans="12:12" x14ac:dyDescent="0.25">
      <c r="L970" s="12"/>
    </row>
    <row r="971" spans="12:12" x14ac:dyDescent="0.25">
      <c r="L971" s="12"/>
    </row>
    <row r="972" spans="12:12" x14ac:dyDescent="0.25">
      <c r="L972" s="12"/>
    </row>
    <row r="973" spans="12:12" x14ac:dyDescent="0.25">
      <c r="L973" s="12"/>
    </row>
    <row r="974" spans="12:12" x14ac:dyDescent="0.25">
      <c r="L974" s="12"/>
    </row>
    <row r="975" spans="12:12" x14ac:dyDescent="0.25">
      <c r="L975" s="12"/>
    </row>
    <row r="976" spans="12:12" x14ac:dyDescent="0.25">
      <c r="L976" s="12"/>
    </row>
    <row r="977" spans="12:12" x14ac:dyDescent="0.25">
      <c r="L977" s="12"/>
    </row>
    <row r="978" spans="12:12" x14ac:dyDescent="0.25">
      <c r="L978" s="12"/>
    </row>
    <row r="979" spans="12:12" x14ac:dyDescent="0.25">
      <c r="L979" s="12"/>
    </row>
    <row r="980" spans="12:12" x14ac:dyDescent="0.25">
      <c r="L980" s="12"/>
    </row>
    <row r="981" spans="12:12" x14ac:dyDescent="0.25">
      <c r="L981" s="12"/>
    </row>
    <row r="982" spans="12:12" x14ac:dyDescent="0.25">
      <c r="L982" s="12"/>
    </row>
    <row r="983" spans="12:12" x14ac:dyDescent="0.25">
      <c r="L983" s="12"/>
    </row>
    <row r="984" spans="12:12" x14ac:dyDescent="0.25">
      <c r="L984" s="12"/>
    </row>
    <row r="985" spans="12:12" x14ac:dyDescent="0.25">
      <c r="L985" s="12"/>
    </row>
    <row r="986" spans="12:12" x14ac:dyDescent="0.25">
      <c r="L986" s="12"/>
    </row>
    <row r="987" spans="12:12" x14ac:dyDescent="0.25">
      <c r="L987" s="12"/>
    </row>
    <row r="988" spans="12:12" x14ac:dyDescent="0.25">
      <c r="L988" s="12"/>
    </row>
    <row r="989" spans="12:12" x14ac:dyDescent="0.25">
      <c r="L989" s="12"/>
    </row>
    <row r="990" spans="12:12" x14ac:dyDescent="0.25">
      <c r="L990" s="12"/>
    </row>
    <row r="991" spans="12:12" x14ac:dyDescent="0.25">
      <c r="L991" s="12"/>
    </row>
    <row r="992" spans="12:12" x14ac:dyDescent="0.25">
      <c r="L992" s="12"/>
    </row>
    <row r="993" spans="12:12" x14ac:dyDescent="0.25">
      <c r="L993" s="12"/>
    </row>
    <row r="994" spans="12:12" x14ac:dyDescent="0.25">
      <c r="L994" s="12"/>
    </row>
    <row r="995" spans="12:12" x14ac:dyDescent="0.25">
      <c r="L995" s="12"/>
    </row>
    <row r="996" spans="12:12" x14ac:dyDescent="0.25">
      <c r="L996" s="12"/>
    </row>
    <row r="997" spans="12:12" x14ac:dyDescent="0.25">
      <c r="L997" s="12"/>
    </row>
    <row r="998" spans="12:12" x14ac:dyDescent="0.25">
      <c r="L998" s="12"/>
    </row>
    <row r="999" spans="12:12" x14ac:dyDescent="0.25">
      <c r="L999" s="12"/>
    </row>
    <row r="1000" spans="12:12" x14ac:dyDescent="0.25">
      <c r="L1000" s="12"/>
    </row>
    <row r="1001" spans="12:12" x14ac:dyDescent="0.25">
      <c r="L1001" s="12"/>
    </row>
    <row r="1002" spans="12:12" x14ac:dyDescent="0.25">
      <c r="L1002" s="12"/>
    </row>
    <row r="1003" spans="12:12" x14ac:dyDescent="0.25">
      <c r="L1003" s="12"/>
    </row>
    <row r="1004" spans="12:12" x14ac:dyDescent="0.25">
      <c r="L1004" s="12"/>
    </row>
    <row r="1005" spans="12:12" x14ac:dyDescent="0.25">
      <c r="L1005" s="12"/>
    </row>
    <row r="1006" spans="12:12" x14ac:dyDescent="0.25">
      <c r="L1006" s="12"/>
    </row>
    <row r="1007" spans="12:12" x14ac:dyDescent="0.25">
      <c r="L1007" s="12"/>
    </row>
    <row r="1008" spans="12:12" x14ac:dyDescent="0.25">
      <c r="L1008" s="12"/>
    </row>
    <row r="1009" spans="12:12" x14ac:dyDescent="0.25">
      <c r="L1009" s="12"/>
    </row>
    <row r="1010" spans="12:12" x14ac:dyDescent="0.25">
      <c r="L1010" s="12"/>
    </row>
    <row r="1011" spans="12:12" x14ac:dyDescent="0.25">
      <c r="L1011" s="12"/>
    </row>
    <row r="1012" spans="12:12" x14ac:dyDescent="0.25">
      <c r="L1012" s="12"/>
    </row>
    <row r="1013" spans="12:12" x14ac:dyDescent="0.25">
      <c r="L1013" s="12"/>
    </row>
    <row r="1014" spans="12:12" x14ac:dyDescent="0.25">
      <c r="L1014" s="12"/>
    </row>
    <row r="1015" spans="12:12" x14ac:dyDescent="0.25">
      <c r="L1015" s="12"/>
    </row>
    <row r="1016" spans="12:12" x14ac:dyDescent="0.25">
      <c r="L1016" s="12"/>
    </row>
    <row r="1017" spans="12:12" x14ac:dyDescent="0.25">
      <c r="L1017" s="12"/>
    </row>
    <row r="1018" spans="12:12" x14ac:dyDescent="0.25">
      <c r="L1018" s="12"/>
    </row>
    <row r="1019" spans="12:12" x14ac:dyDescent="0.25">
      <c r="L1019" s="12"/>
    </row>
    <row r="1020" spans="12:12" x14ac:dyDescent="0.25">
      <c r="L1020" s="12"/>
    </row>
    <row r="1021" spans="12:12" x14ac:dyDescent="0.25">
      <c r="L1021" s="12"/>
    </row>
    <row r="1022" spans="12:12" x14ac:dyDescent="0.25">
      <c r="L1022" s="12"/>
    </row>
    <row r="1023" spans="12:12" x14ac:dyDescent="0.25">
      <c r="L1023" s="12"/>
    </row>
    <row r="1024" spans="12:12" x14ac:dyDescent="0.25">
      <c r="L1024" s="12"/>
    </row>
    <row r="1025" spans="12:12" x14ac:dyDescent="0.25">
      <c r="L1025" s="12"/>
    </row>
    <row r="1026" spans="12:12" x14ac:dyDescent="0.25">
      <c r="L1026" s="12"/>
    </row>
    <row r="1027" spans="12:12" x14ac:dyDescent="0.25">
      <c r="L1027" s="12"/>
    </row>
    <row r="1028" spans="12:12" x14ac:dyDescent="0.25">
      <c r="L1028" s="12"/>
    </row>
    <row r="1029" spans="12:12" x14ac:dyDescent="0.25">
      <c r="L1029" s="12"/>
    </row>
    <row r="1030" spans="12:12" x14ac:dyDescent="0.25">
      <c r="L1030" s="12"/>
    </row>
    <row r="1031" spans="12:12" x14ac:dyDescent="0.25">
      <c r="L1031" s="12"/>
    </row>
    <row r="1032" spans="12:12" x14ac:dyDescent="0.25">
      <c r="L1032" s="12"/>
    </row>
    <row r="1033" spans="12:12" x14ac:dyDescent="0.25">
      <c r="L1033" s="12"/>
    </row>
    <row r="1034" spans="12:12" x14ac:dyDescent="0.25">
      <c r="L1034" s="12"/>
    </row>
    <row r="1035" spans="12:12" x14ac:dyDescent="0.25">
      <c r="L1035" s="12"/>
    </row>
    <row r="1036" spans="12:12" x14ac:dyDescent="0.25">
      <c r="L1036" s="12"/>
    </row>
    <row r="1037" spans="12:12" x14ac:dyDescent="0.25">
      <c r="L1037" s="12"/>
    </row>
    <row r="1038" spans="12:12" x14ac:dyDescent="0.25">
      <c r="L1038" s="12"/>
    </row>
    <row r="1039" spans="12:12" x14ac:dyDescent="0.25">
      <c r="L1039" s="12"/>
    </row>
    <row r="1040" spans="12:12" x14ac:dyDescent="0.25">
      <c r="L1040" s="12"/>
    </row>
    <row r="1041" spans="12:12" x14ac:dyDescent="0.25">
      <c r="L1041" s="12"/>
    </row>
    <row r="1042" spans="12:12" x14ac:dyDescent="0.25">
      <c r="L1042" s="12"/>
    </row>
    <row r="1043" spans="12:12" x14ac:dyDescent="0.25">
      <c r="L1043" s="12"/>
    </row>
    <row r="1044" spans="12:12" x14ac:dyDescent="0.25">
      <c r="L1044" s="12"/>
    </row>
    <row r="1045" spans="12:12" x14ac:dyDescent="0.25">
      <c r="L1045" s="12"/>
    </row>
    <row r="1046" spans="12:12" x14ac:dyDescent="0.25">
      <c r="L1046" s="12"/>
    </row>
    <row r="1047" spans="12:12" x14ac:dyDescent="0.25">
      <c r="L1047" s="12"/>
    </row>
    <row r="1048" spans="12:12" x14ac:dyDescent="0.25">
      <c r="L1048" s="12"/>
    </row>
    <row r="1049" spans="12:12" x14ac:dyDescent="0.25">
      <c r="L1049" s="12"/>
    </row>
    <row r="1050" spans="12:12" x14ac:dyDescent="0.25">
      <c r="L1050" s="12"/>
    </row>
    <row r="1051" spans="12:12" x14ac:dyDescent="0.25">
      <c r="L1051" s="12"/>
    </row>
    <row r="1052" spans="12:12" x14ac:dyDescent="0.25">
      <c r="L1052" s="12"/>
    </row>
    <row r="1053" spans="12:12" x14ac:dyDescent="0.25">
      <c r="L1053" s="12"/>
    </row>
    <row r="1054" spans="12:12" x14ac:dyDescent="0.25">
      <c r="L1054" s="12"/>
    </row>
    <row r="1055" spans="12:12" x14ac:dyDescent="0.25">
      <c r="L1055" s="12"/>
    </row>
    <row r="1056" spans="12:12" x14ac:dyDescent="0.25">
      <c r="L1056" s="12"/>
    </row>
    <row r="1057" spans="12:12" x14ac:dyDescent="0.25">
      <c r="L1057" s="12"/>
    </row>
    <row r="1058" spans="12:12" x14ac:dyDescent="0.25">
      <c r="L1058" s="12"/>
    </row>
    <row r="1059" spans="12:12" x14ac:dyDescent="0.25">
      <c r="L1059" s="12"/>
    </row>
    <row r="1060" spans="12:12" x14ac:dyDescent="0.25">
      <c r="L1060" s="12"/>
    </row>
    <row r="1061" spans="12:12" x14ac:dyDescent="0.25">
      <c r="L1061" s="12"/>
    </row>
    <row r="1062" spans="12:12" x14ac:dyDescent="0.25">
      <c r="L1062" s="12"/>
    </row>
    <row r="1063" spans="12:12" x14ac:dyDescent="0.25">
      <c r="L1063" s="12"/>
    </row>
    <row r="1064" spans="12:12" x14ac:dyDescent="0.25">
      <c r="L1064" s="12"/>
    </row>
    <row r="1065" spans="12:12" x14ac:dyDescent="0.25">
      <c r="L1065" s="12"/>
    </row>
    <row r="1066" spans="12:12" x14ac:dyDescent="0.25">
      <c r="L1066" s="12"/>
    </row>
    <row r="1067" spans="12:12" x14ac:dyDescent="0.25">
      <c r="L1067" s="12"/>
    </row>
    <row r="1068" spans="12:12" x14ac:dyDescent="0.25">
      <c r="L1068" s="12"/>
    </row>
    <row r="1069" spans="12:12" x14ac:dyDescent="0.25">
      <c r="L1069" s="12"/>
    </row>
    <row r="1070" spans="12:12" x14ac:dyDescent="0.25">
      <c r="L1070" s="12"/>
    </row>
    <row r="1071" spans="12:12" x14ac:dyDescent="0.25">
      <c r="L1071" s="12"/>
    </row>
    <row r="1072" spans="12:12" x14ac:dyDescent="0.25">
      <c r="L1072" s="12"/>
    </row>
    <row r="1073" spans="12:12" x14ac:dyDescent="0.25">
      <c r="L1073" s="12"/>
    </row>
    <row r="1074" spans="12:12" x14ac:dyDescent="0.25">
      <c r="L1074" s="12"/>
    </row>
    <row r="1075" spans="12:12" x14ac:dyDescent="0.25">
      <c r="L1075" s="12"/>
    </row>
    <row r="1076" spans="12:12" x14ac:dyDescent="0.25">
      <c r="L1076" s="12"/>
    </row>
    <row r="1077" spans="12:12" x14ac:dyDescent="0.25">
      <c r="L1077" s="12"/>
    </row>
    <row r="1078" spans="12:12" x14ac:dyDescent="0.25">
      <c r="L1078" s="12"/>
    </row>
    <row r="1079" spans="12:12" x14ac:dyDescent="0.25">
      <c r="L1079" s="12"/>
    </row>
    <row r="1080" spans="12:12" x14ac:dyDescent="0.25">
      <c r="L1080" s="12"/>
    </row>
    <row r="1081" spans="12:12" x14ac:dyDescent="0.25">
      <c r="L1081" s="12"/>
    </row>
    <row r="1082" spans="12:12" x14ac:dyDescent="0.25">
      <c r="L1082" s="12"/>
    </row>
    <row r="1083" spans="12:12" x14ac:dyDescent="0.25">
      <c r="L1083" s="12"/>
    </row>
    <row r="1084" spans="12:12" x14ac:dyDescent="0.25">
      <c r="L1084" s="12"/>
    </row>
    <row r="1085" spans="12:12" x14ac:dyDescent="0.25">
      <c r="L1085" s="12"/>
    </row>
    <row r="1086" spans="12:12" x14ac:dyDescent="0.25">
      <c r="L1086" s="12"/>
    </row>
    <row r="1087" spans="12:12" x14ac:dyDescent="0.25">
      <c r="L1087" s="12"/>
    </row>
    <row r="1088" spans="12:12" x14ac:dyDescent="0.25">
      <c r="L1088" s="12"/>
    </row>
    <row r="1089" spans="12:12" x14ac:dyDescent="0.25">
      <c r="L1089" s="12"/>
    </row>
    <row r="1090" spans="12:12" x14ac:dyDescent="0.25">
      <c r="L1090" s="12"/>
    </row>
    <row r="1091" spans="12:12" x14ac:dyDescent="0.25">
      <c r="L1091" s="12"/>
    </row>
    <row r="1092" spans="12:12" x14ac:dyDescent="0.25">
      <c r="L1092" s="12"/>
    </row>
    <row r="1093" spans="12:12" x14ac:dyDescent="0.25">
      <c r="L1093" s="12"/>
    </row>
    <row r="1094" spans="12:12" x14ac:dyDescent="0.25">
      <c r="L1094" s="12"/>
    </row>
    <row r="1095" spans="12:12" x14ac:dyDescent="0.25">
      <c r="L1095" s="12"/>
    </row>
    <row r="1096" spans="12:12" x14ac:dyDescent="0.25">
      <c r="L1096" s="12"/>
    </row>
  </sheetData>
  <sheetProtection algorithmName="SHA-512" hashValue="JQ0cK5pE4welAZw/R+4cFOFrv5f9pr2qfRw75WnzHD42kxXja6qfqBpFWcy16h1P0SdIeBj59AYvYbxyZRiytQ==" saltValue="b5vEPS2P4LuRlbYMmwe81w==" spinCount="100000" sheet="1" formatCells="0" formatColumns="0" formatRows="0" sort="0" autoFilter="0" pivotTables="0"/>
  <autoFilter ref="A6:X6" xr:uid="{00000000-0001-0000-1000-000000000000}"/>
  <mergeCells count="3">
    <mergeCell ref="A1:C1"/>
    <mergeCell ref="D1:I1"/>
    <mergeCell ref="F4:H4"/>
  </mergeCells>
  <dataValidations count="11">
    <dataValidation type="textLength" allowBlank="1" showInputMessage="1" showErrorMessage="1" promptTitle="Limit size to 250" sqref="K303:K1096 N303:P1096 U7:U301 A302:L302 N302:V302" xr:uid="{00000000-0002-0000-1000-000000000000}">
      <formula1>1</formula1>
      <formula2>250</formula2>
    </dataValidation>
    <dataValidation type="list" allowBlank="1" showInputMessage="1" showErrorMessage="1" sqref="F303:F1048576 F5 G7:G301" xr:uid="{00000000-0002-0000-1000-000001000000}">
      <formula1>Continuingbenefits</formula1>
    </dataValidation>
    <dataValidation type="list" showInputMessage="1" showErrorMessage="1" sqref="C303:C65632" xr:uid="{00000000-0002-0000-1000-000003000000}">
      <formula1>Targetgroup</formula1>
    </dataValidation>
    <dataValidation type="list" allowBlank="1" showInputMessage="1" showErrorMessage="1" sqref="D303:D65632" xr:uid="{00000000-0002-0000-1000-000004000000}">
      <formula1>Appealtype</formula1>
    </dataValidation>
    <dataValidation type="list" allowBlank="1" showInputMessage="1" showErrorMessage="1" sqref="M303:M65632 R7:R301" xr:uid="{00000000-0002-0000-1000-000005000000}">
      <formula1>Resolutiontype</formula1>
    </dataValidation>
    <dataValidation type="list" allowBlank="1" showInputMessage="1" showErrorMessage="1" sqref="J303:J65632" xr:uid="{00000000-0002-0000-1000-000006000000}">
      <formula1>Servicetype</formula1>
    </dataValidation>
    <dataValidation type="list" allowBlank="1" showInputMessage="1" showErrorMessage="1" sqref="I1097:I65632" xr:uid="{00000000-0002-0000-1000-000007000000}">
      <formula1>Issuetype</formula1>
    </dataValidation>
    <dataValidation type="textLength" allowBlank="1" showInputMessage="1" showErrorMessage="1" promptTitle="Limit size to 350 characters" sqref="S7:S301 V7:V301 O7:O301" xr:uid="{1D64ADD6-743D-4227-AF16-3A1329205A4B}">
      <formula1>1</formula1>
      <formula2>350</formula2>
    </dataValidation>
    <dataValidation type="list" allowBlank="1" showInputMessage="1" showErrorMessage="1" sqref="I303:I1096" xr:uid="{00000000-0002-0000-1000-000009000000}">
      <formula1>$A$126:$A$137</formula1>
    </dataValidation>
    <dataValidation type="list" allowBlank="1" showInputMessage="1" showErrorMessage="1" sqref="H303:H1096" xr:uid="{00000000-0002-0000-1000-00000A000000}">
      <formula1>$A$18:$A$123</formula1>
    </dataValidation>
    <dataValidation type="list" allowBlank="1" showInputMessage="1" sqref="G6" xr:uid="{2AC06A6F-0996-4CD9-9056-E210F7AFCD16}">
      <formula1>Continuingbenefits</formula1>
    </dataValidation>
  </dataValidations>
  <hyperlinks>
    <hyperlink ref="F4:H4" r:id="rId1" display="https://www.dhs.wisconsin.gov/forms/f03112i.pdf" xr:uid="{F5B6DB68-5EAF-4CE8-BDDA-47A9DCB24558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Title="Limit size to 350 characters" xr:uid="{1FC958BC-5A8B-4486-A06E-867540D6D806}">
          <x14:formula1>
            <xm:f>Categories!$A$108:$A$110</xm:f>
          </x14:formula1>
          <xm:sqref>T7:T301</xm:sqref>
        </x14:dataValidation>
        <x14:dataValidation type="list" allowBlank="1" showInputMessage="1" showErrorMessage="1" xr:uid="{0518B53C-CF29-4DA7-877C-5FD52D4D6F08}">
          <x14:formula1>
            <xm:f>Categories!$A$15:$A$20</xm:f>
          </x14:formula1>
          <xm:sqref>H7:H301</xm:sqref>
        </x14:dataValidation>
        <x14:dataValidation type="list" allowBlank="1" showInputMessage="1" showErrorMessage="1" xr:uid="{AE6F1D82-FF19-466B-9805-782B8CC05DBE}">
          <x14:formula1>
            <xm:f>Categories!$A$24:$A$30</xm:f>
          </x14:formula1>
          <xm:sqref>I7:I301</xm:sqref>
        </x14:dataValidation>
        <x14:dataValidation type="list" allowBlank="1" showInputMessage="1" showErrorMessage="1" xr:uid="{BEF364F7-4331-4146-8ED8-D1307B2D087B}">
          <x14:formula1>
            <xm:f>Categories!$A$33:$A$38</xm:f>
          </x14:formula1>
          <xm:sqref>K7:K301</xm:sqref>
        </x14:dataValidation>
        <x14:dataValidation type="list" allowBlank="1" showInputMessage="1" showErrorMessage="1" xr:uid="{BD48FCAD-00F6-4AC3-A186-08D425C531A9}">
          <x14:formula1>
            <xm:f>Categories!$A$55:$A$60</xm:f>
          </x14:formula1>
          <xm:sqref>M7:M301</xm:sqref>
        </x14:dataValidation>
        <x14:dataValidation type="list" allowBlank="1" showInputMessage="1" showErrorMessage="1" xr:uid="{CDA32F31-AF25-4551-9970-A611D181DF80}">
          <x14:formula1>
            <xm:f>Categories!$A$4:$A$6</xm:f>
          </x14:formula1>
          <xm:sqref>E7:E301</xm:sqref>
        </x14:dataValidation>
        <x14:dataValidation type="list" errorStyle="warning" allowBlank="1" showInputMessage="1" showErrorMessage="1" xr:uid="{1C6B251C-8214-4DAF-AD49-9BBB68C7EFDE}">
          <x14:formula1>
            <xm:f>Categories!$A$41:$A$51</xm:f>
          </x14:formula1>
          <xm:sqref>L7:L301</xm:sqref>
        </x14:dataValidation>
        <x14:dataValidation type="list" allowBlank="1" showInputMessage="1" showErrorMessage="1" xr:uid="{D07FC7B5-E22D-4AD0-9B29-8DEAA5247218}">
          <x14:formula1>
            <xm:f>Categories!$A$82:$A$91</xm:f>
          </x14:formula1>
          <xm:sqref>Q7:Q301</xm:sqref>
        </x14:dataValidation>
        <x14:dataValidation type="list" errorStyle="warning" allowBlank="1" showInputMessage="1" showErrorMessage="1" xr:uid="{E250325B-4130-4455-9505-F05E64318207}">
          <x14:formula1>
            <xm:f>Categories!$A$63:$A$79</xm:f>
          </x14:formula1>
          <xm:sqref>N7:N301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1"/>
  <sheetViews>
    <sheetView topLeftCell="A13" zoomScaleNormal="100" workbookViewId="0">
      <selection activeCell="B21" sqref="B21"/>
    </sheetView>
  </sheetViews>
  <sheetFormatPr defaultColWidth="16.6640625" defaultRowHeight="13.2" x14ac:dyDescent="0.25"/>
  <cols>
    <col min="1" max="5" width="21.88671875" style="39" customWidth="1"/>
    <col min="6" max="7" width="21.88671875" style="43" customWidth="1"/>
    <col min="8" max="11" width="21.88671875" style="39" customWidth="1"/>
    <col min="12" max="12" width="8.33203125" bestFit="1" customWidth="1"/>
    <col min="13" max="13" width="7.33203125" customWidth="1"/>
    <col min="14" max="14" width="31.6640625" hidden="1" customWidth="1"/>
    <col min="15" max="15" width="8.44140625" bestFit="1" customWidth="1"/>
    <col min="16" max="16" width="35.5546875" bestFit="1" customWidth="1"/>
    <col min="17" max="17" width="8.44140625" bestFit="1" customWidth="1"/>
    <col min="18" max="18" width="41.33203125" bestFit="1" customWidth="1"/>
    <col min="19" max="19" width="8.44140625" bestFit="1" customWidth="1"/>
  </cols>
  <sheetData>
    <row r="1" spans="1:14" ht="13.8" thickBot="1" x14ac:dyDescent="0.3">
      <c r="A1" s="3" t="s">
        <v>33</v>
      </c>
      <c r="B1" s="80">
        <f>'3rd Quarter'!A302</f>
        <v>0</v>
      </c>
      <c r="G1" s="81"/>
    </row>
    <row r="2" spans="1:14" s="5" customFormat="1" ht="27.6" thickTop="1" thickBot="1" x14ac:dyDescent="0.3">
      <c r="A2" s="39"/>
      <c r="B2" s="4" t="s">
        <v>29</v>
      </c>
      <c r="C2" s="4"/>
      <c r="D2" s="81"/>
      <c r="E2" s="4" t="s">
        <v>30</v>
      </c>
      <c r="F2" s="4"/>
      <c r="G2" s="39"/>
      <c r="H2" s="4" t="s">
        <v>22</v>
      </c>
      <c r="I2" s="4"/>
      <c r="J2" s="39"/>
      <c r="K2" s="43"/>
    </row>
    <row r="3" spans="1:14" ht="14.4" thickTop="1" thickBot="1" x14ac:dyDescent="0.3">
      <c r="B3" s="4" t="s">
        <v>26</v>
      </c>
      <c r="C3" s="4" t="s">
        <v>27</v>
      </c>
      <c r="D3" s="43"/>
      <c r="E3" s="4" t="s">
        <v>26</v>
      </c>
      <c r="F3" s="4" t="s">
        <v>27</v>
      </c>
      <c r="G3" s="39"/>
      <c r="H3" s="4" t="s">
        <v>26</v>
      </c>
      <c r="I3" s="4" t="s">
        <v>27</v>
      </c>
      <c r="K3" s="43"/>
    </row>
    <row r="4" spans="1:14" ht="13.8" thickTop="1" x14ac:dyDescent="0.25">
      <c r="A4" s="18" t="s">
        <v>62</v>
      </c>
      <c r="B4" s="1">
        <f>COUNTIF('3rd Quarter'!E7:E301,"HMO")</f>
        <v>0</v>
      </c>
      <c r="C4" s="81" t="e">
        <f>B4/B1</f>
        <v>#DIV/0!</v>
      </c>
      <c r="D4" s="40" t="s">
        <v>4</v>
      </c>
      <c r="E4" s="1">
        <f>COUNTIF('3rd Quarter'!G7:G301,"Yes")</f>
        <v>0</v>
      </c>
      <c r="F4" s="81" t="e">
        <f>E4/B1</f>
        <v>#DIV/0!</v>
      </c>
      <c r="G4" s="39" t="s">
        <v>43</v>
      </c>
      <c r="H4" s="1">
        <f>COUNTIF('3rd Quarter'!K7:K301,"Attorney")</f>
        <v>0</v>
      </c>
      <c r="I4" s="81" t="e">
        <f>H4/B1</f>
        <v>#DIV/0!</v>
      </c>
    </row>
    <row r="5" spans="1:14" x14ac:dyDescent="0.25">
      <c r="A5" s="18" t="s">
        <v>3</v>
      </c>
      <c r="B5" s="1">
        <f>COUNTIF('3rd Quarter'!E7:E301,"DHA")</f>
        <v>0</v>
      </c>
      <c r="C5" s="81" t="e">
        <f>B5/B1</f>
        <v>#DIV/0!</v>
      </c>
      <c r="D5" s="40" t="s">
        <v>5</v>
      </c>
      <c r="E5" s="1">
        <f>COUNTIF('3rd Quarter'!G7:G301,"No")</f>
        <v>0</v>
      </c>
      <c r="F5" s="81" t="e">
        <f>E5/B1</f>
        <v>#DIV/0!</v>
      </c>
      <c r="G5" s="39" t="s">
        <v>8</v>
      </c>
      <c r="H5" s="1">
        <f>COUNTIF('3rd Quarter'!K7:K301,"DBS (Disability Benefit Specialist)")</f>
        <v>0</v>
      </c>
      <c r="I5" s="81" t="e">
        <f>H5/B1</f>
        <v>#DIV/0!</v>
      </c>
    </row>
    <row r="6" spans="1:14" x14ac:dyDescent="0.25">
      <c r="A6" s="82" t="s">
        <v>21</v>
      </c>
      <c r="B6" s="1">
        <f>COUNTIF('3rd Quarter'!E7:E301,"DHA - Rehearing")</f>
        <v>0</v>
      </c>
      <c r="C6" s="81" t="e">
        <f>B6/B1</f>
        <v>#DIV/0!</v>
      </c>
      <c r="D6" s="40" t="s">
        <v>19</v>
      </c>
      <c r="E6" s="1">
        <f>COUNTIF('3rd Quarter'!G7:G301,"N/A")</f>
        <v>0</v>
      </c>
      <c r="F6" s="81" t="e">
        <f>E6/B1</f>
        <v>#DIV/0!</v>
      </c>
      <c r="G6" s="39" t="s">
        <v>6</v>
      </c>
      <c r="H6" s="1">
        <f>COUNTIF('3rd Quarter'!K7:K301,"DRW (Disability Rights WI)")</f>
        <v>0</v>
      </c>
      <c r="I6" s="81" t="e">
        <f>H6/B1</f>
        <v>#DIV/0!</v>
      </c>
    </row>
    <row r="7" spans="1:14" x14ac:dyDescent="0.25">
      <c r="A7" s="29" t="s">
        <v>28</v>
      </c>
      <c r="B7" s="74">
        <f>SUM(B4:B6)</f>
        <v>0</v>
      </c>
      <c r="C7" s="81" t="e">
        <f>SUM(C4:C6)</f>
        <v>#DIV/0!</v>
      </c>
      <c r="D7" s="29" t="s">
        <v>28</v>
      </c>
      <c r="E7" s="74">
        <f>SUM(E4:E6)</f>
        <v>0</v>
      </c>
      <c r="F7" s="81" t="e">
        <f>SUM(F4:F6)</f>
        <v>#DIV/0!</v>
      </c>
      <c r="G7" s="40" t="s">
        <v>25</v>
      </c>
      <c r="H7" s="1">
        <f>COUNTIF('3rd Quarter'!K7:K301,"EBS (Elder Benefit Specialist)")</f>
        <v>0</v>
      </c>
      <c r="I7" s="81" t="e">
        <f>H7/B1</f>
        <v>#DIV/0!</v>
      </c>
    </row>
    <row r="8" spans="1:14" x14ac:dyDescent="0.25">
      <c r="C8" s="83" t="s">
        <v>24</v>
      </c>
      <c r="G8" s="39" t="s">
        <v>18</v>
      </c>
      <c r="H8" s="1">
        <f>COUNTIF('3rd Quarter'!K7:K301,"None")</f>
        <v>0</v>
      </c>
      <c r="I8" s="81" t="e">
        <f>H8/B1</f>
        <v>#DIV/0!</v>
      </c>
    </row>
    <row r="9" spans="1:14" x14ac:dyDescent="0.25">
      <c r="G9" s="39" t="s">
        <v>9</v>
      </c>
      <c r="H9" s="1">
        <f>COUNTIF('3rd Quarter'!K7:K301,"Other")</f>
        <v>0</v>
      </c>
      <c r="I9" s="81" t="e">
        <f>H9/B1</f>
        <v>#DIV/0!</v>
      </c>
    </row>
    <row r="10" spans="1:14" x14ac:dyDescent="0.25">
      <c r="G10" s="29" t="s">
        <v>28</v>
      </c>
      <c r="H10" s="74">
        <f>SUM(H4:H9)</f>
        <v>0</v>
      </c>
      <c r="I10" s="81" t="e">
        <f>SUM(I4:I9)</f>
        <v>#DIV/0!</v>
      </c>
    </row>
    <row r="12" spans="1:14" ht="13.8" thickBot="1" x14ac:dyDescent="0.3">
      <c r="I12" s="43"/>
      <c r="J12" s="43"/>
      <c r="L12" s="2"/>
    </row>
    <row r="13" spans="1:14" ht="27.6" thickTop="1" thickBot="1" x14ac:dyDescent="0.3">
      <c r="B13" s="4" t="s">
        <v>31</v>
      </c>
      <c r="C13" s="4"/>
      <c r="D13" s="90"/>
      <c r="E13" s="4" t="s">
        <v>137</v>
      </c>
      <c r="F13" s="4"/>
      <c r="G13" s="39"/>
      <c r="H13" s="4" t="s">
        <v>16</v>
      </c>
      <c r="I13" s="4"/>
      <c r="J13" s="43"/>
      <c r="K13" s="4" t="s">
        <v>15</v>
      </c>
      <c r="L13" s="4"/>
      <c r="M13" s="39"/>
      <c r="N13" s="39"/>
    </row>
    <row r="14" spans="1:14" ht="14.4" thickTop="1" thickBot="1" x14ac:dyDescent="0.3">
      <c r="B14" s="4" t="s">
        <v>26</v>
      </c>
      <c r="C14" s="4" t="s">
        <v>27</v>
      </c>
      <c r="D14" s="90"/>
      <c r="E14" s="4" t="s">
        <v>26</v>
      </c>
      <c r="F14" s="4" t="s">
        <v>27</v>
      </c>
      <c r="G14" s="39"/>
      <c r="H14" s="4" t="s">
        <v>26</v>
      </c>
      <c r="I14" s="4" t="s">
        <v>27</v>
      </c>
      <c r="J14" s="43"/>
      <c r="K14" s="4" t="s">
        <v>26</v>
      </c>
      <c r="L14" s="4" t="s">
        <v>27</v>
      </c>
      <c r="M14" s="43"/>
      <c r="N14" s="43"/>
    </row>
    <row r="15" spans="1:14" ht="40.200000000000003" thickTop="1" x14ac:dyDescent="0.25">
      <c r="A15" s="77" t="s">
        <v>41</v>
      </c>
      <c r="B15" s="1">
        <f>COUNTIF('3rd Quarter'!L7:L301,"Denial of Enrollee's right to request out of network care")</f>
        <v>0</v>
      </c>
      <c r="C15" s="81" t="e">
        <f>B15/B1</f>
        <v>#DIV/0!</v>
      </c>
      <c r="D15" s="77" t="s">
        <v>80</v>
      </c>
      <c r="E15" s="1">
        <f>COUNTIF('3rd Quarter'!M7:M301,"General inpatient services")</f>
        <v>0</v>
      </c>
      <c r="F15" s="81" t="e">
        <f>E15/B1</f>
        <v>#DIV/0!</v>
      </c>
      <c r="G15" s="77" t="s">
        <v>86</v>
      </c>
      <c r="H15" s="25">
        <f>COUNTIF('3rd Quarter'!N7:N301,"Dental services")</f>
        <v>0</v>
      </c>
      <c r="I15" s="71" t="e">
        <f>H15/B1</f>
        <v>#DIV/0!</v>
      </c>
      <c r="J15" s="18" t="s">
        <v>89</v>
      </c>
      <c r="K15" s="1">
        <f>COUNTIF('3rd Quarter'!R7:R301,"DHA - upheld HMO Decision/Dismissed")</f>
        <v>0</v>
      </c>
      <c r="L15" s="81" t="e">
        <f>K15/B1</f>
        <v>#DIV/0!</v>
      </c>
      <c r="M15" s="39"/>
      <c r="N15" s="39"/>
    </row>
    <row r="16" spans="1:14" ht="52.8" x14ac:dyDescent="0.25">
      <c r="A16" s="77" t="s">
        <v>78</v>
      </c>
      <c r="B16" s="1">
        <f>COUNTIF('3rd Quarter'!L7:L301,"Denial of payment, in whole or part, for a service already rendered")</f>
        <v>0</v>
      </c>
      <c r="C16" s="81" t="e">
        <f>B16/B1</f>
        <v>#DIV/0!</v>
      </c>
      <c r="D16" s="77" t="s">
        <v>81</v>
      </c>
      <c r="E16" s="1">
        <f>COUNTIF('3rd Quarter'!M7:M301,"General outpatient services")</f>
        <v>0</v>
      </c>
      <c r="F16" s="81" t="e">
        <f>E16/B1</f>
        <v>#DIV/0!</v>
      </c>
      <c r="G16" s="77" t="s">
        <v>101</v>
      </c>
      <c r="H16" s="25">
        <f>COUNTIF('3rd Quarter'!N7:N301,"Durable Medical Equipment/ Disposable Medical Supplies (DME/DMS)")</f>
        <v>0</v>
      </c>
      <c r="I16" s="71" t="e">
        <f>H16/B1</f>
        <v>#DIV/0!</v>
      </c>
      <c r="J16" s="18" t="s">
        <v>90</v>
      </c>
      <c r="K16" s="1">
        <f>COUNTIF('3rd Quarter'!R7:R301,"DHA - overturned HMO Decision/Remanded")</f>
        <v>0</v>
      </c>
      <c r="L16" s="81" t="e">
        <f>K16/B1</f>
        <v>#DIV/0!</v>
      </c>
      <c r="M16" s="39"/>
      <c r="N16" s="33" t="s">
        <v>113</v>
      </c>
    </row>
    <row r="17" spans="1:14" ht="39.6" x14ac:dyDescent="0.25">
      <c r="A17" s="77" t="s">
        <v>77</v>
      </c>
      <c r="B17" s="1">
        <f>COUNTIF('3rd Quarter'!L7:L301,"Failure to resolve appeal/grievance timely")</f>
        <v>0</v>
      </c>
      <c r="C17" s="81" t="e">
        <f>B17/B1</f>
        <v>#DIV/0!</v>
      </c>
      <c r="D17" s="77" t="s">
        <v>82</v>
      </c>
      <c r="E17" s="1">
        <f>COUNTIF('3rd Quarter'!M7:M301,"Inpatient behavioral health services")</f>
        <v>0</v>
      </c>
      <c r="F17" s="81" t="e">
        <f>E17/B1</f>
        <v>#DIV/0!</v>
      </c>
      <c r="G17" s="77" t="s">
        <v>102</v>
      </c>
      <c r="H17" s="25">
        <f>COUNTIF('3rd Quarter'!N7:N301,"Gender affirming services")</f>
        <v>0</v>
      </c>
      <c r="I17" s="71" t="e">
        <f>H17/B1</f>
        <v>#DIV/0!</v>
      </c>
      <c r="J17" s="18" t="s">
        <v>104</v>
      </c>
      <c r="K17" s="1">
        <f>COUNTIF('3rd Quarter'!R7:R301,"DHA - partially upheld HMO Decision/Remanded")</f>
        <v>0</v>
      </c>
      <c r="L17" s="81" t="e">
        <f>K17/B1</f>
        <v>#DIV/0!</v>
      </c>
      <c r="M17" s="39"/>
      <c r="N17" s="43">
        <f>'3rd Quarter'!A302+'2ndQtrAnalysis'!N17</f>
        <v>0</v>
      </c>
    </row>
    <row r="18" spans="1:14" ht="26.4" x14ac:dyDescent="0.25">
      <c r="A18" s="18" t="s">
        <v>64</v>
      </c>
      <c r="B18" s="1">
        <f>COUNTIF('3rd Quarter'!L7:L301,"Failure to timely provide authorized service")</f>
        <v>0</v>
      </c>
      <c r="C18" s="81" t="e">
        <f>B18/B1</f>
        <v>#DIV/0!</v>
      </c>
      <c r="D18" s="77" t="s">
        <v>83</v>
      </c>
      <c r="E18" s="1">
        <f>COUNTIF('3rd Quarter'!M7:M301,"Outpatient behavioral health services")</f>
        <v>0</v>
      </c>
      <c r="F18" s="81" t="e">
        <f>E18/B1</f>
        <v>#DIV/0!</v>
      </c>
      <c r="G18" s="40" t="s">
        <v>128</v>
      </c>
      <c r="H18" s="25">
        <f>COUNTIF('3rd Quarter'!N7:N301,"Home Health/Personal Care")</f>
        <v>0</v>
      </c>
      <c r="I18" s="71" t="e">
        <f>H18/B1</f>
        <v>#DIV/0!</v>
      </c>
      <c r="J18" s="18" t="s">
        <v>105</v>
      </c>
      <c r="K18" s="1">
        <f>COUNTIF('3rd Quarter'!R7:R301,"HMO Committee - upheld ABD")</f>
        <v>0</v>
      </c>
      <c r="L18" s="81" t="e">
        <f>K18/B1</f>
        <v>#DIV/0!</v>
      </c>
      <c r="M18" s="39"/>
      <c r="N18" s="39" t="s">
        <v>35</v>
      </c>
    </row>
    <row r="19" spans="1:14" ht="26.4" x14ac:dyDescent="0.25">
      <c r="A19" s="18" t="s">
        <v>65</v>
      </c>
      <c r="B19" s="1">
        <f>COUNTIF('3rd Quarter'!L7:L301,"Financial liability")</f>
        <v>0</v>
      </c>
      <c r="C19" s="81" t="e">
        <f>B19/B1</f>
        <v>#DIV/0!</v>
      </c>
      <c r="D19" s="77" t="s">
        <v>67</v>
      </c>
      <c r="E19" s="1">
        <f>COUNTIF('3rd Quarter'!M7:M301,"NA- Appeal does not involve a service")</f>
        <v>0</v>
      </c>
      <c r="F19" s="81" t="e">
        <f>E19/B1</f>
        <v>#DIV/0!</v>
      </c>
      <c r="G19" s="40" t="s">
        <v>129</v>
      </c>
      <c r="H19" s="25">
        <f>COUNTIF('3rd Quarter'!N7:N301,"Inpatient/Outpatient Hospital")</f>
        <v>0</v>
      </c>
      <c r="I19" s="71" t="e">
        <f>H19/B1</f>
        <v>#DIV/0!</v>
      </c>
      <c r="J19" s="18" t="s">
        <v>106</v>
      </c>
      <c r="K19" s="1">
        <f>COUNTIF('3rd Quarter'!R7:R301,"HMO Committee - overturned ABD")</f>
        <v>0</v>
      </c>
      <c r="L19" s="81" t="e">
        <f>K19/B1</f>
        <v>#DIV/0!</v>
      </c>
      <c r="M19" s="39"/>
      <c r="N19" s="84" t="e">
        <f>N17/'3rd Quarter'!G2</f>
        <v>#DIV/0!</v>
      </c>
    </row>
    <row r="20" spans="1:14" ht="39.6" x14ac:dyDescent="0.25">
      <c r="A20" s="77" t="s">
        <v>153</v>
      </c>
      <c r="B20" s="1">
        <f>COUNTIF('3rd Quarter'!L7:L301,"Service denial or limited authorization for a service not yet rendered")</f>
        <v>0</v>
      </c>
      <c r="C20" s="81" t="e">
        <f>B20/B1</f>
        <v>#DIV/0!</v>
      </c>
      <c r="D20" s="77" t="s">
        <v>69</v>
      </c>
      <c r="E20" s="1">
        <f>COUNTIF('3rd Quarter'!M7:M301,"NA- Service does not fit any of these categories")</f>
        <v>0</v>
      </c>
      <c r="F20" s="81" t="e">
        <f>E20/B1</f>
        <v>#DIV/0!</v>
      </c>
      <c r="G20" s="77" t="s">
        <v>103</v>
      </c>
      <c r="H20" s="25">
        <f>COUNTIF('3rd Quarter'!N7:N301,"Interpreter services")</f>
        <v>0</v>
      </c>
      <c r="I20" s="71" t="e">
        <f>H20/B1</f>
        <v>#DIV/0!</v>
      </c>
      <c r="J20" s="18" t="s">
        <v>107</v>
      </c>
      <c r="K20" s="1">
        <f>COUNTIF('3rd Quarter'!R7:R301,"HMO Committee - partially upheld ABD")</f>
        <v>0</v>
      </c>
      <c r="L20" s="81" t="e">
        <f>K20/B1</f>
        <v>#DIV/0!</v>
      </c>
      <c r="M20" s="39"/>
      <c r="N20" s="39"/>
    </row>
    <row r="21" spans="1:14" ht="26.4" x14ac:dyDescent="0.25">
      <c r="A21" s="18" t="s">
        <v>10</v>
      </c>
      <c r="B21" s="1">
        <f>COUNTIF('3rd Quarter'!L7:L301,"Service reduction")</f>
        <v>0</v>
      </c>
      <c r="C21" s="81" t="e">
        <f>B21/B1</f>
        <v>#DIV/0!</v>
      </c>
      <c r="D21" s="29" t="s">
        <v>28</v>
      </c>
      <c r="E21" s="74">
        <f>SUM(E15:E20)</f>
        <v>0</v>
      </c>
      <c r="F21" s="81" t="e">
        <f>SUM(F15:F20)</f>
        <v>#DIV/0!</v>
      </c>
      <c r="G21" s="40" t="s">
        <v>130</v>
      </c>
      <c r="H21" s="25">
        <f>COUNTIF('3rd Quarter'!N7:N301,"Mental Health/Behavioral Health/Substance Use")</f>
        <v>0</v>
      </c>
      <c r="I21" s="71" t="e">
        <f>H21/B1</f>
        <v>#DIV/0!</v>
      </c>
      <c r="J21" s="18" t="s">
        <v>100</v>
      </c>
      <c r="K21" s="1">
        <f>COUNTIF('3rd Quarter'!R7:R301,"Member withdrew")</f>
        <v>0</v>
      </c>
      <c r="L21" s="81" t="e">
        <f>K21/B1</f>
        <v>#DIV/0!</v>
      </c>
      <c r="M21" s="39"/>
      <c r="N21" s="39"/>
    </row>
    <row r="22" spans="1:14" x14ac:dyDescent="0.25">
      <c r="A22" s="77" t="s">
        <v>116</v>
      </c>
      <c r="B22" s="1">
        <f>COUNTIF('3rd Quarter'!L7:L301,"Service suspension ")</f>
        <v>0</v>
      </c>
      <c r="C22" s="81" t="e">
        <f>B22/B1</f>
        <v>#DIV/0!</v>
      </c>
      <c r="D22" s="81"/>
      <c r="E22" s="81"/>
      <c r="F22" s="81"/>
      <c r="G22" s="40" t="s">
        <v>131</v>
      </c>
      <c r="H22" s="25">
        <f>COUNTIF('3rd Quarter'!N7:N301,"OB/GYN")</f>
        <v>0</v>
      </c>
      <c r="I22" s="71" t="e">
        <f>H22/B1</f>
        <v>#DIV/0!</v>
      </c>
      <c r="J22" s="18" t="s">
        <v>88</v>
      </c>
      <c r="K22" s="1">
        <f>COUNTIF('3rd Quarter'!R7:R301,"Mediation - resolved")</f>
        <v>0</v>
      </c>
      <c r="L22" s="81" t="e">
        <f>K22/B1</f>
        <v>#DIV/0!</v>
      </c>
      <c r="M22" s="39"/>
      <c r="N22" s="39"/>
    </row>
    <row r="23" spans="1:14" x14ac:dyDescent="0.25">
      <c r="A23" s="18" t="s">
        <v>11</v>
      </c>
      <c r="B23" s="1">
        <f>COUNTIF('3rd Quarter'!L7:L301,"Service termination")</f>
        <v>0</v>
      </c>
      <c r="C23" s="81" t="e">
        <f>B23/B1</f>
        <v>#DIV/0!</v>
      </c>
      <c r="D23" s="81"/>
      <c r="E23" s="81"/>
      <c r="F23" s="81"/>
      <c r="G23" s="40" t="s">
        <v>132</v>
      </c>
      <c r="H23" s="25">
        <f>COUNTIF('3rd Quarter'!N7:N301,"Orthodontics")</f>
        <v>0</v>
      </c>
      <c r="I23" s="71" t="e">
        <f>H23/B1</f>
        <v>#DIV/0!</v>
      </c>
      <c r="J23" s="18" t="s">
        <v>87</v>
      </c>
      <c r="K23" s="1">
        <f>COUNTIF('3rd Quarter'!R7:R301,"Member did not pursue")</f>
        <v>0</v>
      </c>
      <c r="L23" s="81" t="e">
        <f>K23/B1</f>
        <v>#DIV/0!</v>
      </c>
      <c r="M23" s="39"/>
      <c r="N23" s="39"/>
    </row>
    <row r="24" spans="1:14" x14ac:dyDescent="0.25">
      <c r="A24" s="18" t="s">
        <v>66</v>
      </c>
      <c r="B24" s="1">
        <f>COUNTIF('3rd Quarter'!L7:L301,"State/Federal law change")</f>
        <v>0</v>
      </c>
      <c r="C24" s="81" t="e">
        <f>B24/B1</f>
        <v>#DIV/0!</v>
      </c>
      <c r="D24" s="81"/>
      <c r="E24" s="81"/>
      <c r="F24" s="81"/>
      <c r="G24" s="40" t="s">
        <v>133</v>
      </c>
      <c r="H24" s="25">
        <f>COUNTIF('3rd Quarter'!N7:N301,"Physician")</f>
        <v>0</v>
      </c>
      <c r="I24" s="71" t="e">
        <f>H24/B1</f>
        <v>#DIV/0!</v>
      </c>
      <c r="J24" s="18" t="s">
        <v>38</v>
      </c>
      <c r="K24" s="1">
        <f>COUNTIF('3rd Quarter'!R7:R301,"Disenrolled")</f>
        <v>0</v>
      </c>
      <c r="L24" s="81" t="e">
        <f>K24/B1</f>
        <v>#DIV/0!</v>
      </c>
      <c r="M24" s="39"/>
      <c r="N24" s="39"/>
    </row>
    <row r="25" spans="1:14" ht="26.4" x14ac:dyDescent="0.25">
      <c r="A25" s="18" t="s">
        <v>85</v>
      </c>
      <c r="B25" s="1">
        <f>COUNTIF('3rd Quarter'!L7:L301,"Not appealable per DHS contract")</f>
        <v>0</v>
      </c>
      <c r="C25" s="81" t="e">
        <f>B25/B1</f>
        <v>#DIV/0!</v>
      </c>
      <c r="D25" s="81"/>
      <c r="E25" s="81"/>
      <c r="F25" s="81"/>
      <c r="G25" s="40" t="s">
        <v>134</v>
      </c>
      <c r="H25" s="25">
        <f>COUNTIF('3rd Quarter'!N7:N301,"Prescription/Over-the-Counter Drugs")</f>
        <v>0</v>
      </c>
      <c r="I25" s="71" t="e">
        <f>H25/B1</f>
        <v>#DIV/0!</v>
      </c>
      <c r="J25" s="18" t="s">
        <v>48</v>
      </c>
      <c r="K25" s="1">
        <f>COUNTIF('3rd Quarter'!R7:R301,"Pending/In Process")</f>
        <v>0</v>
      </c>
      <c r="L25" s="81" t="e">
        <f>K25/B1</f>
        <v>#DIV/0!</v>
      </c>
      <c r="M25" s="39"/>
      <c r="N25" s="39"/>
    </row>
    <row r="26" spans="1:14" ht="52.8" x14ac:dyDescent="0.25">
      <c r="A26" s="85" t="s">
        <v>115</v>
      </c>
      <c r="B26" s="74">
        <f>SUM(B15:B25)</f>
        <v>0</v>
      </c>
      <c r="C26" s="81" t="e">
        <f>SUM(C15:C25)</f>
        <v>#DIV/0!</v>
      </c>
      <c r="D26" s="81"/>
      <c r="E26" s="81"/>
      <c r="F26" s="81"/>
      <c r="G26" s="40" t="s">
        <v>135</v>
      </c>
      <c r="H26" s="25">
        <f>COUNTIF('3rd Quarter'!N7:N301,"Physical/Occupational Therapy/Speech Language Pathology (PT/OT/SLP)")</f>
        <v>0</v>
      </c>
      <c r="I26" s="71" t="e">
        <f>H26/B1</f>
        <v>#DIV/0!</v>
      </c>
      <c r="J26" s="29" t="s">
        <v>28</v>
      </c>
      <c r="K26" s="74">
        <f>SUM(K15:K25)</f>
        <v>0</v>
      </c>
      <c r="L26" s="81" t="e">
        <f>SUM(L15:L25)</f>
        <v>#DIV/0!</v>
      </c>
      <c r="M26" s="39"/>
      <c r="N26" s="39"/>
    </row>
    <row r="27" spans="1:14" ht="26.4" x14ac:dyDescent="0.25">
      <c r="F27" s="39"/>
      <c r="G27" s="18" t="s">
        <v>84</v>
      </c>
      <c r="H27" s="25">
        <f>COUNTIF('3rd Quarter'!N7:N301,"Skilled nursing facility (SNF)")</f>
        <v>0</v>
      </c>
      <c r="I27" s="71" t="e">
        <f>H27/B1</f>
        <v>#DIV/0!</v>
      </c>
      <c r="L27" s="39"/>
      <c r="M27" s="39"/>
      <c r="N27" s="39"/>
    </row>
    <row r="28" spans="1:14" x14ac:dyDescent="0.25">
      <c r="F28" s="39"/>
      <c r="G28" s="89" t="s">
        <v>12</v>
      </c>
      <c r="H28" s="25">
        <f>COUNTIF('3rd Quarter'!N7:N301,"Transportation")</f>
        <v>0</v>
      </c>
      <c r="I28" s="71" t="e">
        <f>H28/B1</f>
        <v>#DIV/0!</v>
      </c>
      <c r="L28" s="39"/>
      <c r="M28" s="39"/>
      <c r="N28" s="39"/>
    </row>
    <row r="29" spans="1:14" x14ac:dyDescent="0.25">
      <c r="F29" s="39"/>
      <c r="G29" s="89" t="s">
        <v>136</v>
      </c>
      <c r="H29" s="25">
        <f>COUNTIF('3rd Quarter'!N7:N301,"Vision")</f>
        <v>0</v>
      </c>
      <c r="I29" s="71" t="e">
        <f>H29/B1</f>
        <v>#DIV/0!</v>
      </c>
      <c r="L29" s="39"/>
      <c r="M29" s="39"/>
      <c r="N29" s="39"/>
    </row>
    <row r="30" spans="1:14" ht="39.6" x14ac:dyDescent="0.25">
      <c r="F30" s="39"/>
      <c r="G30" s="77" t="s">
        <v>68</v>
      </c>
      <c r="H30" s="25">
        <f>COUNTIF('3rd Quarter'!N7:N301,"Other service type (Note in Summary of Issue column)")</f>
        <v>0</v>
      </c>
      <c r="I30" s="71" t="e">
        <f>H30/B1</f>
        <v>#DIV/0!</v>
      </c>
      <c r="L30" s="39"/>
      <c r="M30" s="39"/>
      <c r="N30" s="39"/>
    </row>
    <row r="31" spans="1:14" ht="26.4" x14ac:dyDescent="0.25">
      <c r="F31" s="39"/>
      <c r="G31" s="18" t="s">
        <v>79</v>
      </c>
      <c r="H31" s="25">
        <f>COUNTIF('3rd Quarter'!N7:N301,"N/A- Appeal does not involve a service")</f>
        <v>0</v>
      </c>
      <c r="I31" s="71" t="e">
        <f>H31/B1</f>
        <v>#DIV/0!</v>
      </c>
      <c r="L31" s="39"/>
      <c r="M31" s="39"/>
      <c r="N31" s="39"/>
    </row>
    <row r="32" spans="1:14" x14ac:dyDescent="0.25">
      <c r="F32" s="39"/>
      <c r="G32" s="29" t="s">
        <v>28</v>
      </c>
      <c r="H32" s="74">
        <f>SUM(H15:H31)</f>
        <v>0</v>
      </c>
      <c r="I32" s="71" t="e">
        <f>SUM(I15:I31)</f>
        <v>#DIV/0!</v>
      </c>
      <c r="L32" s="39"/>
      <c r="M32" s="39"/>
      <c r="N32" s="39"/>
    </row>
    <row r="33" spans="7:7" x14ac:dyDescent="0.25">
      <c r="G33" s="39"/>
    </row>
    <row r="34" spans="7:7" x14ac:dyDescent="0.25">
      <c r="G34" s="39"/>
    </row>
    <row r="35" spans="7:7" x14ac:dyDescent="0.25">
      <c r="G35" s="39"/>
    </row>
    <row r="36" spans="7:7" x14ac:dyDescent="0.25">
      <c r="G36" s="39"/>
    </row>
    <row r="37" spans="7:7" x14ac:dyDescent="0.25">
      <c r="G37" s="39"/>
    </row>
    <row r="38" spans="7:7" x14ac:dyDescent="0.25">
      <c r="G38" s="39"/>
    </row>
    <row r="39" spans="7:7" x14ac:dyDescent="0.25">
      <c r="G39" s="39"/>
    </row>
    <row r="40" spans="7:7" x14ac:dyDescent="0.25">
      <c r="G40" s="39"/>
    </row>
    <row r="41" spans="7:7" x14ac:dyDescent="0.25">
      <c r="G41" s="39"/>
    </row>
  </sheetData>
  <sheetProtection algorithmName="SHA-512" hashValue="TfW1sjRgPiZoQiZ5JTusQnsSz+992Qg7pdYJFv42lMIorhKZGhr/+PZPCJbLGMRWbgOVmvOM9rRiFDJKuwBS2A==" saltValue="mXrffCv3GhSfV1EVxmcKuQ==" spinCount="100000" sheet="1" objects="1" scenarios="1"/>
  <conditionalFormatting sqref="G1 D2 F8 G11 F12 F15:F20 C15:C21 C22:F25">
    <cfRule type="cellIs" dxfId="5" priority="5" operator="greaterThan">
      <formula>0.2499</formula>
    </cfRule>
  </conditionalFormatting>
  <conditionalFormatting sqref="I15:I31">
    <cfRule type="cellIs" dxfId="4" priority="1" operator="greaterThan">
      <formula>0.2499</formula>
    </cfRule>
  </conditionalFormatting>
  <conditionalFormatting sqref="L15:L25">
    <cfRule type="cellIs" dxfId="3" priority="3" operator="greaterThan">
      <formula>0.2499</formula>
    </cfRule>
  </conditionalFormatting>
  <dataValidations count="1">
    <dataValidation type="list" allowBlank="1" showInputMessage="1" showErrorMessage="1" sqref="F2" xr:uid="{00000000-0002-0000-1100-000000000000}">
      <formula1>Continuingbenefits</formula1>
    </dataValidation>
  </dataValidation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>
      <selection activeCell="P32" sqref="P32"/>
    </sheetView>
  </sheetViews>
  <sheetFormatPr defaultRowHeight="13.2" x14ac:dyDescent="0.25"/>
  <sheetData/>
  <sheetProtection algorithmName="SHA-512" hashValue="E3O+7xicO8+CyaRWB//j+nptsoiuqKHFaQ1gr3eEm8Hvw48jefg80T1ghiv3krCYE6bl0PxPiaT1FsM91Oeulw==" saltValue="qfJdv/S/ilHNigxj0QaVD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2"/>
  <sheetViews>
    <sheetView zoomScaleNormal="100" workbookViewId="0">
      <selection activeCell="B21" sqref="B21"/>
    </sheetView>
  </sheetViews>
  <sheetFormatPr defaultColWidth="16.6640625" defaultRowHeight="13.2" x14ac:dyDescent="0.25"/>
  <cols>
    <col min="1" max="5" width="21.88671875" style="39" customWidth="1"/>
    <col min="6" max="7" width="21.88671875" style="43" customWidth="1"/>
    <col min="8" max="11" width="21.88671875" style="39" customWidth="1"/>
    <col min="12" max="12" width="8.33203125" bestFit="1" customWidth="1"/>
    <col min="13" max="13" width="7.33203125" customWidth="1"/>
    <col min="14" max="14" width="31.6640625" style="2" hidden="1" customWidth="1"/>
    <col min="15" max="15" width="8.44140625" bestFit="1" customWidth="1"/>
    <col min="16" max="16" width="35.5546875" bestFit="1" customWidth="1"/>
    <col min="17" max="17" width="8.44140625" bestFit="1" customWidth="1"/>
    <col min="18" max="18" width="41.33203125" bestFit="1" customWidth="1"/>
    <col min="19" max="19" width="8.44140625" bestFit="1" customWidth="1"/>
  </cols>
  <sheetData>
    <row r="1" spans="1:17" ht="13.8" thickBot="1" x14ac:dyDescent="0.3">
      <c r="A1" s="3" t="s">
        <v>23</v>
      </c>
      <c r="B1" s="80">
        <f>'1st Quarter'!A301</f>
        <v>0</v>
      </c>
      <c r="G1" s="81"/>
    </row>
    <row r="2" spans="1:17" s="5" customFormat="1" ht="27.6" thickTop="1" thickBot="1" x14ac:dyDescent="0.3">
      <c r="A2" s="39"/>
      <c r="B2" s="4" t="s">
        <v>29</v>
      </c>
      <c r="C2" s="4"/>
      <c r="D2" s="81"/>
      <c r="E2" s="4" t="s">
        <v>30</v>
      </c>
      <c r="F2" s="4"/>
      <c r="G2" s="39"/>
      <c r="H2" s="4" t="s">
        <v>22</v>
      </c>
      <c r="I2" s="4"/>
      <c r="J2" s="39"/>
      <c r="K2" s="86" t="s">
        <v>24</v>
      </c>
    </row>
    <row r="3" spans="1:17" ht="14.4" thickTop="1" thickBot="1" x14ac:dyDescent="0.3">
      <c r="B3" s="4" t="s">
        <v>26</v>
      </c>
      <c r="C3" s="4" t="s">
        <v>27</v>
      </c>
      <c r="D3" s="43"/>
      <c r="E3" s="4" t="s">
        <v>26</v>
      </c>
      <c r="F3" s="4" t="s">
        <v>27</v>
      </c>
      <c r="G3" s="39"/>
      <c r="H3" s="4" t="s">
        <v>26</v>
      </c>
      <c r="I3" s="4" t="s">
        <v>27</v>
      </c>
      <c r="K3" s="43"/>
      <c r="N3"/>
    </row>
    <row r="4" spans="1:17" ht="13.8" thickTop="1" x14ac:dyDescent="0.25">
      <c r="A4" s="87" t="s">
        <v>62</v>
      </c>
      <c r="B4" s="1">
        <f>COUNTIF('1st Quarter'!E7:E300,"HMO")</f>
        <v>0</v>
      </c>
      <c r="C4" s="81" t="e">
        <f>B4/B1</f>
        <v>#DIV/0!</v>
      </c>
      <c r="D4" s="40" t="s">
        <v>4</v>
      </c>
      <c r="E4" s="1">
        <f>COUNTIF('1st Quarter'!G7:G300,"Yes")</f>
        <v>0</v>
      </c>
      <c r="F4" s="81" t="e">
        <f>E4/B1</f>
        <v>#DIV/0!</v>
      </c>
      <c r="G4" s="40" t="s">
        <v>43</v>
      </c>
      <c r="H4" s="1">
        <f>COUNTIF('1st Quarter'!K7:K300,"Attorney")</f>
        <v>0</v>
      </c>
      <c r="I4" s="81" t="e">
        <f>H4/B1</f>
        <v>#DIV/0!</v>
      </c>
      <c r="K4" s="43"/>
      <c r="N4"/>
    </row>
    <row r="5" spans="1:17" x14ac:dyDescent="0.25">
      <c r="A5" s="87" t="s">
        <v>3</v>
      </c>
      <c r="B5" s="1">
        <f>COUNTIF('1st Quarter'!E7:E300,"DHA")</f>
        <v>0</v>
      </c>
      <c r="C5" s="81" t="e">
        <f>B5/B1</f>
        <v>#DIV/0!</v>
      </c>
      <c r="D5" s="40" t="s">
        <v>5</v>
      </c>
      <c r="E5" s="1">
        <f>COUNTIF('1st Quarter'!G7:G300,"No")</f>
        <v>0</v>
      </c>
      <c r="F5" s="81" t="e">
        <f>E5/B1</f>
        <v>#DIV/0!</v>
      </c>
      <c r="G5" s="40" t="s">
        <v>8</v>
      </c>
      <c r="H5" s="1">
        <f>COUNTIF('1st Quarter'!K7:K300,"DBS (Disability Benefit Specialist)")</f>
        <v>0</v>
      </c>
      <c r="I5" s="81" t="e">
        <f>H5/B1</f>
        <v>#DIV/0!</v>
      </c>
      <c r="K5" s="43"/>
      <c r="N5"/>
    </row>
    <row r="6" spans="1:17" x14ac:dyDescent="0.25">
      <c r="A6" s="40" t="s">
        <v>21</v>
      </c>
      <c r="B6" s="1">
        <f>COUNTIF('1st Quarter'!E7:E300,"DHA - Rehearing")</f>
        <v>0</v>
      </c>
      <c r="C6" s="81" t="e">
        <f>B6/B1</f>
        <v>#DIV/0!</v>
      </c>
      <c r="D6" s="40" t="s">
        <v>19</v>
      </c>
      <c r="E6" s="1">
        <f>COUNTIF('1st Quarter'!G7:G300,"N/A")</f>
        <v>0</v>
      </c>
      <c r="F6" s="81" t="e">
        <f>E6/B1</f>
        <v>#DIV/0!</v>
      </c>
      <c r="G6" s="39" t="s">
        <v>6</v>
      </c>
      <c r="H6" s="1">
        <f>COUNTIF('1st Quarter'!K7:K300,"DRW (Disability Rights WI)")</f>
        <v>0</v>
      </c>
      <c r="I6" s="81" t="e">
        <f>H6/B1</f>
        <v>#DIV/0!</v>
      </c>
      <c r="K6" s="43"/>
      <c r="N6"/>
    </row>
    <row r="7" spans="1:17" x14ac:dyDescent="0.25">
      <c r="A7" s="29" t="s">
        <v>28</v>
      </c>
      <c r="B7" s="74">
        <f>SUM(B4:B6)</f>
        <v>0</v>
      </c>
      <c r="C7" s="81" t="e">
        <f>SUM(C4:C6)</f>
        <v>#DIV/0!</v>
      </c>
      <c r="D7" s="85" t="s">
        <v>28</v>
      </c>
      <c r="E7" s="74">
        <f>SUM(E4:E6)</f>
        <v>0</v>
      </c>
      <c r="F7" s="81" t="e">
        <f>SUM(F4:F6)</f>
        <v>#DIV/0!</v>
      </c>
      <c r="G7" s="40" t="s">
        <v>25</v>
      </c>
      <c r="H7" s="1">
        <f>COUNTIF('1st Quarter'!K7:K300,"EBS (Elder Benefit Specialist)")</f>
        <v>0</v>
      </c>
      <c r="I7" s="81" t="e">
        <f>H7/B1</f>
        <v>#DIV/0!</v>
      </c>
      <c r="K7" s="43"/>
      <c r="N7"/>
    </row>
    <row r="8" spans="1:17" x14ac:dyDescent="0.25">
      <c r="F8" s="83"/>
      <c r="G8" s="39" t="s">
        <v>18</v>
      </c>
      <c r="H8" s="1">
        <f>COUNTIF('1st Quarter'!K7:K300,"None")</f>
        <v>0</v>
      </c>
      <c r="I8" s="81" t="e">
        <f>H8/B1</f>
        <v>#DIV/0!</v>
      </c>
      <c r="K8" s="43"/>
      <c r="N8"/>
    </row>
    <row r="9" spans="1:17" x14ac:dyDescent="0.25">
      <c r="F9" s="83"/>
      <c r="G9" s="39" t="s">
        <v>9</v>
      </c>
      <c r="H9" s="1">
        <f>COUNTIF('1st Quarter'!K7:K300,"Other")</f>
        <v>0</v>
      </c>
      <c r="I9" s="81" t="e">
        <f>H9/B1</f>
        <v>#DIV/0!</v>
      </c>
      <c r="K9" s="43"/>
      <c r="N9"/>
    </row>
    <row r="10" spans="1:17" x14ac:dyDescent="0.25">
      <c r="F10" s="83"/>
      <c r="G10" s="29" t="s">
        <v>28</v>
      </c>
      <c r="H10" s="74">
        <f>SUM(H4:H9)</f>
        <v>0</v>
      </c>
      <c r="I10" s="81" t="e">
        <f>SUM(F4:F6)</f>
        <v>#DIV/0!</v>
      </c>
    </row>
    <row r="11" spans="1:17" x14ac:dyDescent="0.25">
      <c r="J11" s="43"/>
      <c r="L11" s="2"/>
    </row>
    <row r="12" spans="1:17" x14ac:dyDescent="0.25">
      <c r="I12" s="43"/>
    </row>
    <row r="13" spans="1:17" ht="13.8" thickBot="1" x14ac:dyDescent="0.3">
      <c r="J13" s="43"/>
      <c r="K13" s="43"/>
    </row>
    <row r="14" spans="1:17" ht="27.6" thickTop="1" thickBot="1" x14ac:dyDescent="0.3">
      <c r="B14" s="4" t="s">
        <v>31</v>
      </c>
      <c r="C14" s="4"/>
      <c r="D14" s="90"/>
      <c r="E14" s="4" t="s">
        <v>137</v>
      </c>
      <c r="F14" s="4"/>
      <c r="G14" s="39"/>
      <c r="H14" s="4" t="s">
        <v>16</v>
      </c>
      <c r="I14" s="4"/>
      <c r="J14" s="43"/>
      <c r="K14" s="4" t="s">
        <v>15</v>
      </c>
      <c r="L14" s="4"/>
      <c r="M14" s="39"/>
      <c r="N14" s="39"/>
      <c r="Q14" s="2"/>
    </row>
    <row r="15" spans="1:17" ht="14.4" thickTop="1" thickBot="1" x14ac:dyDescent="0.3">
      <c r="B15" s="4" t="s">
        <v>26</v>
      </c>
      <c r="C15" s="4" t="s">
        <v>27</v>
      </c>
      <c r="D15" s="90"/>
      <c r="E15" s="4" t="s">
        <v>26</v>
      </c>
      <c r="F15" s="4" t="s">
        <v>27</v>
      </c>
      <c r="G15" s="39"/>
      <c r="H15" s="4" t="s">
        <v>26</v>
      </c>
      <c r="I15" s="4" t="s">
        <v>27</v>
      </c>
      <c r="J15" s="43"/>
      <c r="K15" s="4" t="s">
        <v>26</v>
      </c>
      <c r="L15" s="4" t="s">
        <v>27</v>
      </c>
      <c r="M15" s="39"/>
      <c r="N15" s="43" t="s">
        <v>113</v>
      </c>
      <c r="Q15" s="2"/>
    </row>
    <row r="16" spans="1:17" ht="40.200000000000003" thickTop="1" x14ac:dyDescent="0.25">
      <c r="A16" s="77" t="s">
        <v>41</v>
      </c>
      <c r="B16" s="1">
        <f>COUNTIF('1st Quarter'!L7:L300,"Denial of Enrollee's right to request out of network care")</f>
        <v>0</v>
      </c>
      <c r="C16" s="81" t="e">
        <f>B16/B1</f>
        <v>#DIV/0!</v>
      </c>
      <c r="D16" s="77" t="s">
        <v>80</v>
      </c>
      <c r="E16" s="1">
        <f>COUNTIF('1st Quarter'!M7:M300,"General inpatient services")</f>
        <v>0</v>
      </c>
      <c r="F16" s="81" t="e">
        <f>E16/B1</f>
        <v>#DIV/0!</v>
      </c>
      <c r="G16" s="77" t="s">
        <v>86</v>
      </c>
      <c r="H16" s="25">
        <f>COUNTIF('1st Quarter'!N7:N301,"Dental services")</f>
        <v>0</v>
      </c>
      <c r="I16" s="71" t="e">
        <f>H16/B1</f>
        <v>#DIV/0!</v>
      </c>
      <c r="J16" s="18" t="s">
        <v>89</v>
      </c>
      <c r="K16" s="1">
        <f>COUNTIF('1st Quarter'!R7:R300,"DHA - upheld HMO Decision/Dismissed")</f>
        <v>0</v>
      </c>
      <c r="L16" s="81" t="e">
        <f>K16/B1</f>
        <v>#DIV/0!</v>
      </c>
      <c r="M16" s="39"/>
      <c r="N16" s="43">
        <f>B1</f>
        <v>0</v>
      </c>
      <c r="Q16" s="6" t="s">
        <v>24</v>
      </c>
    </row>
    <row r="17" spans="1:17" ht="52.8" x14ac:dyDescent="0.25">
      <c r="A17" s="77" t="s">
        <v>78</v>
      </c>
      <c r="B17" s="1">
        <f>COUNTIF('1st Quarter'!L7:L300,"Denial of payment, in whole or part, for a service already rendered")</f>
        <v>0</v>
      </c>
      <c r="C17" s="81" t="e">
        <f>B17/B1</f>
        <v>#DIV/0!</v>
      </c>
      <c r="D17" s="77" t="s">
        <v>81</v>
      </c>
      <c r="E17" s="1">
        <f>COUNTIF('1st Quarter'!M7:M300,"General outpatient services")</f>
        <v>0</v>
      </c>
      <c r="F17" s="81" t="e">
        <f>E17/B1</f>
        <v>#DIV/0!</v>
      </c>
      <c r="G17" s="77" t="s">
        <v>101</v>
      </c>
      <c r="H17" s="25">
        <f>COUNTIF('1st Quarter'!N7:N301,"Durable Medical Equipment/ Disposable Medical Supplies (DME/DMS)")</f>
        <v>0</v>
      </c>
      <c r="I17" s="71" t="e">
        <f>H17/B1</f>
        <v>#DIV/0!</v>
      </c>
      <c r="J17" s="18" t="s">
        <v>90</v>
      </c>
      <c r="K17" s="1">
        <f>COUNTIF('1st Quarter'!R7:R300,"DHA - overturned HMO Decision/Remanded")</f>
        <v>0</v>
      </c>
      <c r="L17" s="81" t="e">
        <f>K17/B1</f>
        <v>#DIV/0!</v>
      </c>
      <c r="M17" s="39"/>
      <c r="N17" s="43" t="s">
        <v>35</v>
      </c>
      <c r="Q17" s="2"/>
    </row>
    <row r="18" spans="1:17" ht="39.6" x14ac:dyDescent="0.25">
      <c r="A18" s="77" t="s">
        <v>77</v>
      </c>
      <c r="B18" s="1">
        <f>COUNTIF('1st Quarter'!L7:L300,"Failure to resolve appeal/grievance timely")</f>
        <v>0</v>
      </c>
      <c r="C18" s="81" t="e">
        <f>B18/B1</f>
        <v>#DIV/0!</v>
      </c>
      <c r="D18" s="77" t="s">
        <v>82</v>
      </c>
      <c r="E18" s="1">
        <f>COUNTIF('1st Quarter'!M7:M300,"Inpatient behavioral health services")</f>
        <v>0</v>
      </c>
      <c r="F18" s="81" t="e">
        <f>E18/B1</f>
        <v>#DIV/0!</v>
      </c>
      <c r="G18" s="77" t="s">
        <v>102</v>
      </c>
      <c r="H18" s="25">
        <f>COUNTIF('1st Quarter'!N7:N301,"Gender affirming services")</f>
        <v>0</v>
      </c>
      <c r="I18" s="71" t="e">
        <f>H18/B1</f>
        <v>#DIV/0!</v>
      </c>
      <c r="J18" s="18" t="s">
        <v>104</v>
      </c>
      <c r="K18" s="1">
        <f>COUNTIF('1st Quarter'!R7:R300,"DHA - partially upheld HMO Decision/Remanded")</f>
        <v>0</v>
      </c>
      <c r="L18" s="81" t="e">
        <f>K18/B1</f>
        <v>#DIV/0!</v>
      </c>
      <c r="M18" s="39"/>
      <c r="N18" s="84" t="e">
        <f>N16/'1st Quarter'!G2</f>
        <v>#DIV/0!</v>
      </c>
      <c r="Q18" s="2"/>
    </row>
    <row r="19" spans="1:17" ht="26.4" x14ac:dyDescent="0.25">
      <c r="A19" s="18" t="s">
        <v>64</v>
      </c>
      <c r="B19" s="1">
        <f>COUNTIF('1st Quarter'!L7:L300,"Failure to timely provide authorized service")</f>
        <v>0</v>
      </c>
      <c r="C19" s="81" t="e">
        <f>B19/B1</f>
        <v>#DIV/0!</v>
      </c>
      <c r="D19" s="77" t="s">
        <v>83</v>
      </c>
      <c r="E19" s="1">
        <f>COUNTIF('1st Quarter'!M7:M300,"Outpatient behavioral health services")</f>
        <v>0</v>
      </c>
      <c r="F19" s="81" t="e">
        <f>E19/B1</f>
        <v>#DIV/0!</v>
      </c>
      <c r="G19" s="40" t="s">
        <v>128</v>
      </c>
      <c r="H19" s="25">
        <f>COUNTIF('1st Quarter'!N7:N3010,"Home Health/Personal Care")</f>
        <v>0</v>
      </c>
      <c r="I19" s="71" t="e">
        <f>H19/B1</f>
        <v>#DIV/0!</v>
      </c>
      <c r="J19" s="18" t="s">
        <v>105</v>
      </c>
      <c r="K19" s="1">
        <f>COUNTIF('1st Quarter'!R7:R300,"HMO Committee - upheld ABD")</f>
        <v>0</v>
      </c>
      <c r="L19" s="81" t="e">
        <f>K19/B1</f>
        <v>#DIV/0!</v>
      </c>
      <c r="M19" s="39"/>
      <c r="N19" s="39"/>
      <c r="Q19" s="2"/>
    </row>
    <row r="20" spans="1:17" ht="26.4" x14ac:dyDescent="0.25">
      <c r="A20" s="17" t="s">
        <v>65</v>
      </c>
      <c r="B20" s="1">
        <f>COUNTIF('1st Quarter'!L7:L300,"Financial liability")</f>
        <v>0</v>
      </c>
      <c r="C20" s="81" t="e">
        <f>B20/B1</f>
        <v>#DIV/0!</v>
      </c>
      <c r="D20" s="77" t="s">
        <v>67</v>
      </c>
      <c r="E20" s="1">
        <f>COUNTIF('1st Quarter'!M7:M300,"NA- Appeal does not involve a service")</f>
        <v>0</v>
      </c>
      <c r="F20" s="81" t="e">
        <f>E20/B1</f>
        <v>#DIV/0!</v>
      </c>
      <c r="G20" s="40" t="s">
        <v>129</v>
      </c>
      <c r="H20" s="25">
        <f>COUNTIF('1st Quarter'!N7:N301,"Inpatient/Outpatient Hospital")</f>
        <v>0</v>
      </c>
      <c r="I20" s="71" t="e">
        <f>H20/B1</f>
        <v>#DIV/0!</v>
      </c>
      <c r="J20" s="18" t="s">
        <v>106</v>
      </c>
      <c r="K20" s="1">
        <f>COUNTIF('1st Quarter'!R7:R300,"HMO Committee - overturned ABD")</f>
        <v>0</v>
      </c>
      <c r="L20" s="81" t="e">
        <f>K20/B1</f>
        <v>#DIV/0!</v>
      </c>
      <c r="M20" s="39"/>
      <c r="N20" s="39"/>
      <c r="Q20" s="2"/>
    </row>
    <row r="21" spans="1:17" ht="39.6" x14ac:dyDescent="0.25">
      <c r="A21" s="77" t="s">
        <v>153</v>
      </c>
      <c r="B21" s="1">
        <f>COUNTIF('1st Quarter'!L7:L300,"Service denial or limited authorization for a service not yet rendered")</f>
        <v>0</v>
      </c>
      <c r="C21" s="81" t="e">
        <f>B21/B1</f>
        <v>#DIV/0!</v>
      </c>
      <c r="D21" s="77" t="s">
        <v>69</v>
      </c>
      <c r="E21" s="1">
        <f>COUNTIF('1st Quarter'!M7:M300,"NA- Service does not fit any of these categories")</f>
        <v>0</v>
      </c>
      <c r="F21" s="81" t="e">
        <f>E21/B1</f>
        <v>#DIV/0!</v>
      </c>
      <c r="G21" s="77" t="s">
        <v>103</v>
      </c>
      <c r="H21" s="25">
        <f>COUNTIF('1st Quarter'!N7:N301,"Interpreter services")</f>
        <v>0</v>
      </c>
      <c r="I21" s="71" t="e">
        <f>H21/B1</f>
        <v>#DIV/0!</v>
      </c>
      <c r="J21" s="18" t="s">
        <v>107</v>
      </c>
      <c r="K21" s="1">
        <f>COUNTIF('1st Quarter'!R7:R300,"HMO Committee - partially upheld ABD")</f>
        <v>0</v>
      </c>
      <c r="L21" s="81" t="e">
        <f>K21/B1</f>
        <v>#DIV/0!</v>
      </c>
      <c r="M21" s="39"/>
      <c r="N21" s="39"/>
      <c r="Q21" s="2"/>
    </row>
    <row r="22" spans="1:17" ht="26.4" x14ac:dyDescent="0.25">
      <c r="A22" s="17" t="s">
        <v>10</v>
      </c>
      <c r="B22" s="1">
        <f>COUNTIF('1st Quarter'!L7:L300,"Service reduction")</f>
        <v>0</v>
      </c>
      <c r="C22" s="81" t="e">
        <f>B22/B1</f>
        <v>#DIV/0!</v>
      </c>
      <c r="D22" s="29" t="s">
        <v>28</v>
      </c>
      <c r="E22" s="74">
        <f>SUM(E16:E21)</f>
        <v>0</v>
      </c>
      <c r="F22" s="81" t="e">
        <f>SUM(F16:F21)</f>
        <v>#DIV/0!</v>
      </c>
      <c r="G22" s="40" t="s">
        <v>130</v>
      </c>
      <c r="H22" s="25">
        <f>COUNTIF('1st Quarter'!N7:N301,"Mental Health/Behavioral Health/Substance Use")</f>
        <v>0</v>
      </c>
      <c r="I22" s="71" t="e">
        <f>H22/B1</f>
        <v>#DIV/0!</v>
      </c>
      <c r="J22" s="18" t="s">
        <v>100</v>
      </c>
      <c r="K22" s="1">
        <f>COUNTIF('1st Quarter'!R7:R300,"Member withdrew")</f>
        <v>0</v>
      </c>
      <c r="L22" s="81" t="e">
        <f>K22/B1</f>
        <v>#DIV/0!</v>
      </c>
      <c r="M22" s="39"/>
      <c r="N22" s="39"/>
      <c r="Q22" s="2"/>
    </row>
    <row r="23" spans="1:17" x14ac:dyDescent="0.25">
      <c r="A23" s="79" t="s">
        <v>39</v>
      </c>
      <c r="B23" s="1">
        <f>COUNTIF('1st Quarter'!L7:L300,"Service suspension ")</f>
        <v>0</v>
      </c>
      <c r="C23" s="81" t="e">
        <f>B23/B1</f>
        <v>#DIV/0!</v>
      </c>
      <c r="D23" s="81"/>
      <c r="E23" s="81"/>
      <c r="F23" s="81"/>
      <c r="G23" s="40" t="s">
        <v>131</v>
      </c>
      <c r="H23" s="25">
        <f>COUNTIF('1st Quarter'!N7:N301,"OB/GYN")</f>
        <v>0</v>
      </c>
      <c r="I23" s="71" t="e">
        <f>H23/B1</f>
        <v>#DIV/0!</v>
      </c>
      <c r="J23" s="18" t="s">
        <v>88</v>
      </c>
      <c r="K23" s="1">
        <f>COUNTIF('1st Quarter'!R7:R300,"Mediation - resolved")</f>
        <v>0</v>
      </c>
      <c r="L23" s="81" t="e">
        <f>K23/B1</f>
        <v>#DIV/0!</v>
      </c>
      <c r="M23" s="39"/>
      <c r="N23" s="39"/>
      <c r="Q23" s="2"/>
    </row>
    <row r="24" spans="1:17" x14ac:dyDescent="0.25">
      <c r="A24" s="17" t="s">
        <v>11</v>
      </c>
      <c r="B24" s="1">
        <f>COUNTIF('1st Quarter'!L7:L300,"Service termination")</f>
        <v>0</v>
      </c>
      <c r="C24" s="81" t="e">
        <f>B24/B1</f>
        <v>#DIV/0!</v>
      </c>
      <c r="D24" s="81"/>
      <c r="E24" s="81"/>
      <c r="F24" s="81"/>
      <c r="G24" s="40" t="s">
        <v>132</v>
      </c>
      <c r="H24" s="25">
        <f>COUNTIF('1st Quarter'!N7:N301,"Orthodontics")</f>
        <v>0</v>
      </c>
      <c r="I24" s="71" t="e">
        <f>H24/B1</f>
        <v>#DIV/0!</v>
      </c>
      <c r="J24" s="18" t="s">
        <v>87</v>
      </c>
      <c r="K24" s="1">
        <f>COUNTIF('1st Quarter'!R7:R300,"Member did not pursue")</f>
        <v>0</v>
      </c>
      <c r="L24" s="81" t="e">
        <f>K24/B1</f>
        <v>#DIV/0!</v>
      </c>
      <c r="M24" s="39"/>
      <c r="N24" s="39"/>
      <c r="Q24" s="2"/>
    </row>
    <row r="25" spans="1:17" x14ac:dyDescent="0.25">
      <c r="A25" s="17" t="s">
        <v>66</v>
      </c>
      <c r="B25" s="1">
        <f>COUNTIF('1st Quarter'!L7:L300,"State/Federal law change")</f>
        <v>0</v>
      </c>
      <c r="C25" s="81" t="e">
        <f>B25/B1</f>
        <v>#DIV/0!</v>
      </c>
      <c r="D25" s="81"/>
      <c r="E25" s="81"/>
      <c r="F25" s="81"/>
      <c r="G25" s="40" t="s">
        <v>133</v>
      </c>
      <c r="H25" s="25">
        <f>COUNTIF('1st Quarter'!N7:N301,"Physician")</f>
        <v>0</v>
      </c>
      <c r="I25" s="71" t="e">
        <f>H25/B1</f>
        <v>#DIV/0!</v>
      </c>
      <c r="J25" s="17" t="s">
        <v>38</v>
      </c>
      <c r="K25" s="1">
        <f>COUNTIF('1st Quarter'!R7:R300,"Disenrolled")</f>
        <v>0</v>
      </c>
      <c r="L25" s="81" t="e">
        <f>K25/B1</f>
        <v>#DIV/0!</v>
      </c>
      <c r="M25" s="39"/>
      <c r="N25" s="39"/>
      <c r="Q25" s="2"/>
    </row>
    <row r="26" spans="1:17" ht="26.4" x14ac:dyDescent="0.25">
      <c r="A26" s="18" t="s">
        <v>85</v>
      </c>
      <c r="B26" s="1">
        <f>COUNTIF('1st Quarter'!L7:L300,"Not appealable per DHS contract")</f>
        <v>0</v>
      </c>
      <c r="C26" s="81" t="e">
        <f>B26/B1</f>
        <v>#DIV/0!</v>
      </c>
      <c r="D26" s="81"/>
      <c r="E26" s="81"/>
      <c r="F26" s="81"/>
      <c r="G26" s="40" t="s">
        <v>134</v>
      </c>
      <c r="H26" s="25">
        <f>COUNTIF('1st Quarter'!N7:N301,"Prescription/Over-the-Counter Drugs")</f>
        <v>0</v>
      </c>
      <c r="I26" s="71" t="e">
        <f>H26/B1</f>
        <v>#DIV/0!</v>
      </c>
      <c r="J26" s="18" t="s">
        <v>48</v>
      </c>
      <c r="K26" s="1">
        <f>COUNTIF('1st Quarter'!R7:R300,"Pending/In Process")</f>
        <v>0</v>
      </c>
      <c r="L26" s="81" t="e">
        <f>K26/B1</f>
        <v>#DIV/0!</v>
      </c>
      <c r="M26" s="39"/>
      <c r="N26" s="39"/>
      <c r="Q26" s="2"/>
    </row>
    <row r="27" spans="1:17" ht="52.8" x14ac:dyDescent="0.25">
      <c r="A27" s="29" t="s">
        <v>28</v>
      </c>
      <c r="B27" s="74">
        <f>SUM(B16:B26)</f>
        <v>0</v>
      </c>
      <c r="C27" s="81" t="e">
        <f>SUM(C16:C26)</f>
        <v>#DIV/0!</v>
      </c>
      <c r="D27" s="81"/>
      <c r="E27" s="81"/>
      <c r="F27" s="81"/>
      <c r="G27" s="40" t="s">
        <v>135</v>
      </c>
      <c r="H27" s="25">
        <f>COUNTIF('1st Quarter'!N7:N301,"Physical/Occupational Therapy/Speech Language Pathology (PT/OT/SLP)")</f>
        <v>0</v>
      </c>
      <c r="I27" s="71" t="e">
        <f>H27/B1</f>
        <v>#DIV/0!</v>
      </c>
      <c r="J27" s="29" t="s">
        <v>28</v>
      </c>
      <c r="K27" s="74">
        <f>SUM(K16:K26)</f>
        <v>0</v>
      </c>
      <c r="L27" s="81" t="e">
        <f>SUM(L16:L26)</f>
        <v>#DIV/0!</v>
      </c>
      <c r="M27" s="39"/>
      <c r="N27" s="39"/>
      <c r="Q27" s="2"/>
    </row>
    <row r="28" spans="1:17" ht="26.4" x14ac:dyDescent="0.25">
      <c r="F28" s="39"/>
      <c r="G28" s="18" t="s">
        <v>84</v>
      </c>
      <c r="H28" s="25">
        <f>COUNTIF('1st Quarter'!N7:N301,"Skilled nursing facility (SNF)")</f>
        <v>0</v>
      </c>
      <c r="I28" s="71" t="e">
        <f>H28/B1</f>
        <v>#DIV/0!</v>
      </c>
      <c r="L28" s="39"/>
      <c r="M28" s="39"/>
      <c r="N28" s="39"/>
      <c r="Q28" s="2"/>
    </row>
    <row r="29" spans="1:17" x14ac:dyDescent="0.25">
      <c r="F29" s="39"/>
      <c r="G29" s="89" t="s">
        <v>12</v>
      </c>
      <c r="H29" s="25">
        <f>COUNTIF('1st Quarter'!N7:N301,"Transportation")</f>
        <v>0</v>
      </c>
      <c r="I29" s="71" t="e">
        <f>H29/B1</f>
        <v>#DIV/0!</v>
      </c>
      <c r="L29" s="39"/>
      <c r="M29" s="39"/>
      <c r="N29" s="39"/>
      <c r="Q29" s="2"/>
    </row>
    <row r="30" spans="1:17" x14ac:dyDescent="0.25">
      <c r="F30" s="39"/>
      <c r="G30" s="89" t="s">
        <v>136</v>
      </c>
      <c r="H30" s="25">
        <f>COUNTIF('1st Quarter'!N7:N301,"Vision")</f>
        <v>0</v>
      </c>
      <c r="I30" s="71" t="e">
        <f>H30/B1</f>
        <v>#DIV/0!</v>
      </c>
      <c r="L30" s="39"/>
      <c r="M30" s="39"/>
      <c r="N30" s="39"/>
      <c r="Q30" s="2"/>
    </row>
    <row r="31" spans="1:17" ht="39.6" x14ac:dyDescent="0.25">
      <c r="F31" s="39"/>
      <c r="G31" s="77" t="s">
        <v>68</v>
      </c>
      <c r="H31" s="25">
        <f>COUNTIF('1st Quarter'!N7:N301,"Other service type (Note in Summary of Issue column)")</f>
        <v>0</v>
      </c>
      <c r="I31" s="71" t="e">
        <f>H31/B1</f>
        <v>#DIV/0!</v>
      </c>
      <c r="L31" s="39"/>
      <c r="M31" s="39"/>
      <c r="N31" s="39"/>
      <c r="Q31" s="2"/>
    </row>
    <row r="32" spans="1:17" ht="26.4" x14ac:dyDescent="0.25">
      <c r="F32" s="39"/>
      <c r="G32" s="18" t="s">
        <v>79</v>
      </c>
      <c r="H32" s="25">
        <f>COUNTIF('1st Quarter'!N7:N301,"N/A- Appeal does not involve a service")</f>
        <v>0</v>
      </c>
      <c r="I32" s="71" t="e">
        <f>H32/B1</f>
        <v>#DIV/0!</v>
      </c>
      <c r="L32" s="39"/>
      <c r="M32" s="39"/>
      <c r="N32" s="39"/>
      <c r="Q32" s="2"/>
    </row>
    <row r="33" spans="6:17" x14ac:dyDescent="0.25">
      <c r="F33" s="39"/>
      <c r="G33" s="29" t="s">
        <v>28</v>
      </c>
      <c r="H33" s="74">
        <f>SUM(H16:H32)</f>
        <v>0</v>
      </c>
      <c r="I33" s="71" t="e">
        <f>SUM(I16:I32)</f>
        <v>#DIV/0!</v>
      </c>
      <c r="L33" s="39"/>
      <c r="M33" s="39"/>
      <c r="N33" s="39"/>
      <c r="Q33" s="2"/>
    </row>
    <row r="34" spans="6:17" x14ac:dyDescent="0.25">
      <c r="F34" s="39"/>
      <c r="G34" s="39"/>
      <c r="I34" s="43"/>
      <c r="L34" s="39"/>
      <c r="M34" s="39"/>
      <c r="N34" s="39"/>
      <c r="Q34" s="2"/>
    </row>
    <row r="35" spans="6:17" x14ac:dyDescent="0.25">
      <c r="F35" s="39"/>
      <c r="G35" s="39"/>
      <c r="I35" s="43"/>
      <c r="L35" s="39"/>
      <c r="M35" s="39"/>
      <c r="N35" s="39"/>
      <c r="Q35" s="2"/>
    </row>
    <row r="36" spans="6:17" x14ac:dyDescent="0.25">
      <c r="G36" s="39"/>
    </row>
    <row r="37" spans="6:17" x14ac:dyDescent="0.25">
      <c r="G37" s="39"/>
    </row>
    <row r="38" spans="6:17" x14ac:dyDescent="0.25">
      <c r="G38" s="39"/>
    </row>
    <row r="39" spans="6:17" x14ac:dyDescent="0.25">
      <c r="G39" s="39"/>
    </row>
    <row r="40" spans="6:17" x14ac:dyDescent="0.25">
      <c r="G40" s="39"/>
    </row>
    <row r="41" spans="6:17" x14ac:dyDescent="0.25">
      <c r="G41" s="39"/>
    </row>
    <row r="42" spans="6:17" x14ac:dyDescent="0.25">
      <c r="G42" s="39"/>
    </row>
  </sheetData>
  <sheetProtection algorithmName="SHA-512" hashValue="a3+NiEPC0/7+5guHtXV2NRpDNCYi81WIbCBEARWo3B4FJ40b3tjOwBwY2/Aoa6TMIgtBQgLJsdAi5BqtCMApEQ==" saltValue="GllvMBiWccGPxGPgjEVc/Q==" spinCount="100000" sheet="1" objects="1" scenarios="1"/>
  <conditionalFormatting sqref="G1 D2 F11:G11 F13:G13 F16:F21 C16:C22 C23:F26">
    <cfRule type="cellIs" dxfId="12" priority="24" operator="greaterThan">
      <formula>0.2499</formula>
    </cfRule>
  </conditionalFormatting>
  <conditionalFormatting sqref="I16:I32">
    <cfRule type="cellIs" dxfId="11" priority="1" operator="greaterThan">
      <formula>0.2499</formula>
    </cfRule>
  </conditionalFormatting>
  <conditionalFormatting sqref="L16:L26">
    <cfRule type="cellIs" dxfId="10" priority="21" operator="greaterThan">
      <formula>0.2499</formula>
    </cfRule>
  </conditionalFormatting>
  <dataValidations disablePrompts="1" count="1">
    <dataValidation type="list" allowBlank="1" showInputMessage="1" showErrorMessage="1" sqref="F2" xr:uid="{00000000-0002-0000-0100-000000000000}">
      <formula1>Continuingbenefits</formula1>
    </dataValidation>
  </dataValidation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>
      <selection activeCell="P32" sqref="P32"/>
    </sheetView>
  </sheetViews>
  <sheetFormatPr defaultRowHeight="13.2" x14ac:dyDescent="0.25"/>
  <sheetData/>
  <sheetProtection algorithmName="SHA-512" hashValue="L7WoPNEZZsqhDknpHfrgJu7+sdf/9Bp1fOj7IpqLstD0BKlpITtCnRKUQGmDdTDC21CchTCf4UeWU8RN9Fc4Dw==" saltValue="TBweOLEbUHtjOEhbEmFEOw==" spinCount="100000" sheet="1" objects="1" scenarios="1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>
      <selection activeCell="P32" sqref="P32"/>
    </sheetView>
  </sheetViews>
  <sheetFormatPr defaultRowHeight="13.2" x14ac:dyDescent="0.25"/>
  <sheetData/>
  <sheetProtection algorithmName="SHA-512" hashValue="SjdrHYdscp+Bu4WnIjJvngCqsp8pu5VDZk2ufGZR25xOSkFmBxYg3j9ta3vZYQiPBBz1rXpa0rfSKTPtiulqSw==" saltValue="+ISXLSoVEZizFKbAE51qFg==" spinCount="100000" sheet="1" objects="1" scenarios="1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16394-4544-4B16-93C7-D81EFAC8771E}">
  <dimension ref="A1"/>
  <sheetViews>
    <sheetView workbookViewId="0"/>
  </sheetViews>
  <sheetFormatPr defaultRowHeight="13.2" x14ac:dyDescent="0.25"/>
  <sheetData/>
  <sheetProtection algorithmName="SHA-512" hashValue="1QFL2ww3BRAQN+13UDmQc54b1WR8HB/BDzf/6r/YLPhu0ogBW0u3tBbgWNhCLIt9yk7/lEioJCaPCMDX2JtVmA==" saltValue="qP0XgUFoJbRPltv9UdT2qg==" spinCount="100000" sheet="1" objects="1" scenarios="1"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>
      <selection activeCell="T15" sqref="T15"/>
    </sheetView>
  </sheetViews>
  <sheetFormatPr defaultRowHeight="13.2" x14ac:dyDescent="0.25"/>
  <sheetData/>
  <sheetProtection algorithmName="SHA-512" hashValue="7odG4bXMG+3YMIkebORM6b9X3zV+49Q89+N0deLZdKNB1XWg/0fBaNzU6hu/2W/zbcYgsHxamdJ7LhebtT5A7A==" saltValue="c8V6zKIjNJfLOWzWn4d1YQ==" spinCount="100000" sheet="1" objects="1" scenarios="1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>
      <selection activeCell="P32" sqref="P32"/>
    </sheetView>
  </sheetViews>
  <sheetFormatPr defaultRowHeight="13.2" x14ac:dyDescent="0.25"/>
  <sheetData/>
  <sheetProtection algorithmName="SHA-512" hashValue="n7vC5jiCsqqIk2eb4eEJrYwzwiT0ug888MkknAFoq22ZpmXJENXPxodiV9H4wukABx1r0zKKtefsYoUNvGtxKQ==" saltValue="VaJe1h0meiZLAEu7wrBftA==" spinCount="100000" sheet="1" objects="1" scenarios="1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</sheetPr>
  <dimension ref="A1:X998"/>
  <sheetViews>
    <sheetView workbookViewId="0">
      <pane ySplit="6" topLeftCell="A7" activePane="bottomLeft" state="frozen"/>
      <selection pane="bottomLeft" activeCell="A2" sqref="A2"/>
    </sheetView>
  </sheetViews>
  <sheetFormatPr defaultColWidth="8.88671875" defaultRowHeight="13.2" x14ac:dyDescent="0.25"/>
  <cols>
    <col min="1" max="1" width="19.6640625" style="8" customWidth="1"/>
    <col min="2" max="4" width="22.109375" style="8" customWidth="1"/>
    <col min="5" max="5" width="12.33203125" style="8" customWidth="1"/>
    <col min="6" max="6" width="23" style="8" customWidth="1"/>
    <col min="7" max="7" width="17.109375" style="8" customWidth="1"/>
    <col min="8" max="9" width="49.44140625" style="8" customWidth="1"/>
    <col min="10" max="10" width="24.44140625" style="8" customWidth="1"/>
    <col min="11" max="11" width="29" style="8" customWidth="1"/>
    <col min="12" max="12" width="35.44140625" style="8" customWidth="1"/>
    <col min="13" max="13" width="28.5546875" style="8" customWidth="1"/>
    <col min="14" max="14" width="29" style="8" customWidth="1"/>
    <col min="15" max="15" width="53.109375" style="8" customWidth="1"/>
    <col min="16" max="16" width="20.88671875" style="8" customWidth="1"/>
    <col min="17" max="17" width="28.33203125" style="8" customWidth="1"/>
    <col min="18" max="18" width="28.109375" style="8" customWidth="1"/>
    <col min="19" max="19" width="53.109375" style="8" customWidth="1"/>
    <col min="20" max="20" width="18.109375" style="8" customWidth="1"/>
    <col min="21" max="22" width="53.109375" style="8" customWidth="1"/>
    <col min="23" max="16384" width="8.88671875" style="10"/>
  </cols>
  <sheetData>
    <row r="1" spans="1:24" s="7" customFormat="1" ht="39" customHeight="1" x14ac:dyDescent="0.25">
      <c r="A1" s="98" t="s">
        <v>156</v>
      </c>
      <c r="B1" s="98"/>
      <c r="C1" s="98"/>
      <c r="D1" s="99" t="s">
        <v>114</v>
      </c>
      <c r="E1" s="99"/>
      <c r="F1" s="99"/>
      <c r="G1" s="99"/>
      <c r="H1" s="99"/>
      <c r="I1" s="99"/>
      <c r="J1" s="67" t="s">
        <v>36</v>
      </c>
      <c r="K1" s="28"/>
      <c r="L1" s="28"/>
      <c r="M1" s="28"/>
      <c r="N1" s="28"/>
      <c r="O1" s="28"/>
      <c r="P1" s="28"/>
      <c r="Q1" s="69"/>
      <c r="R1" s="69"/>
      <c r="S1" s="69"/>
      <c r="T1" s="69"/>
      <c r="U1" s="69"/>
      <c r="V1" s="69"/>
    </row>
    <row r="2" spans="1:24" ht="31.95" customHeight="1" x14ac:dyDescent="0.25">
      <c r="A2" s="68" t="s">
        <v>24</v>
      </c>
      <c r="B2" s="17"/>
      <c r="C2" s="17"/>
      <c r="F2" s="18" t="s">
        <v>119</v>
      </c>
      <c r="G2" s="65"/>
      <c r="H2" s="17"/>
      <c r="I2" s="17"/>
      <c r="J2" s="17"/>
      <c r="K2" s="17"/>
      <c r="L2" s="17"/>
      <c r="M2" s="17"/>
      <c r="N2" s="17"/>
      <c r="O2" s="17"/>
      <c r="P2" s="17"/>
    </row>
    <row r="3" spans="1:24" ht="21" customHeight="1" x14ac:dyDescent="0.3">
      <c r="A3" s="30" t="s">
        <v>60</v>
      </c>
      <c r="B3" s="9" t="s">
        <v>24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24" ht="27" customHeight="1" x14ac:dyDescent="0.3">
      <c r="A4" s="63" t="s">
        <v>42</v>
      </c>
      <c r="B4" s="64" t="s">
        <v>61</v>
      </c>
      <c r="C4" s="64"/>
      <c r="D4" s="9"/>
      <c r="E4" s="17" t="s">
        <v>124</v>
      </c>
      <c r="F4" s="100" t="s">
        <v>125</v>
      </c>
      <c r="G4" s="100"/>
      <c r="H4" s="100"/>
      <c r="I4" s="18"/>
      <c r="J4" s="18"/>
      <c r="K4" s="18"/>
      <c r="L4" s="17"/>
      <c r="M4" s="17"/>
      <c r="N4" s="17"/>
      <c r="P4" s="17"/>
      <c r="R4" s="18" t="s">
        <v>46</v>
      </c>
      <c r="S4" s="17"/>
      <c r="T4" s="17"/>
      <c r="U4" s="17"/>
      <c r="V4" s="17"/>
      <c r="W4" s="17"/>
      <c r="X4" s="17"/>
    </row>
    <row r="5" spans="1:24" ht="24.9" customHeight="1" thickBot="1" x14ac:dyDescent="0.35">
      <c r="A5" s="30" t="s">
        <v>34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24" s="62" customFormat="1" ht="88.5" customHeight="1" thickTop="1" thickBot="1" x14ac:dyDescent="0.3">
      <c r="A6" s="58" t="s">
        <v>0</v>
      </c>
      <c r="B6" s="58" t="s">
        <v>73</v>
      </c>
      <c r="C6" s="58" t="s">
        <v>108</v>
      </c>
      <c r="D6" s="58" t="s">
        <v>40</v>
      </c>
      <c r="E6" s="58" t="s">
        <v>29</v>
      </c>
      <c r="F6" s="58" t="s">
        <v>74</v>
      </c>
      <c r="G6" s="58" t="s">
        <v>30</v>
      </c>
      <c r="H6" s="59" t="s">
        <v>49</v>
      </c>
      <c r="I6" s="59" t="s">
        <v>56</v>
      </c>
      <c r="J6" s="58" t="s">
        <v>76</v>
      </c>
      <c r="K6" s="58" t="s">
        <v>22</v>
      </c>
      <c r="L6" s="58" t="s">
        <v>31</v>
      </c>
      <c r="M6" s="58" t="s">
        <v>120</v>
      </c>
      <c r="N6" s="58" t="s">
        <v>121</v>
      </c>
      <c r="O6" s="58" t="s">
        <v>70</v>
      </c>
      <c r="P6" s="58" t="s">
        <v>75</v>
      </c>
      <c r="Q6" s="58" t="s">
        <v>71</v>
      </c>
      <c r="R6" s="58" t="s">
        <v>37</v>
      </c>
      <c r="S6" s="58" t="s">
        <v>17</v>
      </c>
      <c r="T6" s="58" t="s">
        <v>59</v>
      </c>
      <c r="U6" s="58" t="s">
        <v>118</v>
      </c>
      <c r="V6" s="60" t="s">
        <v>20</v>
      </c>
    </row>
    <row r="7" spans="1:24" ht="13.8" thickTop="1" x14ac:dyDescent="0.25">
      <c r="A7" s="11"/>
      <c r="B7" s="9"/>
      <c r="C7" s="9"/>
      <c r="D7" s="9"/>
      <c r="F7" s="12"/>
      <c r="G7" s="13"/>
      <c r="H7" s="13"/>
      <c r="J7" s="12"/>
      <c r="O7" s="9"/>
      <c r="P7" s="54"/>
      <c r="Q7" s="12"/>
      <c r="S7" s="9"/>
      <c r="U7" s="9"/>
      <c r="V7" s="9"/>
    </row>
    <row r="8" spans="1:24" x14ac:dyDescent="0.25">
      <c r="A8" s="11"/>
      <c r="B8" s="9"/>
      <c r="C8" s="9"/>
      <c r="D8" s="9"/>
      <c r="F8" s="12"/>
      <c r="G8" s="14"/>
      <c r="H8" s="14"/>
      <c r="J8" s="12"/>
      <c r="K8" s="9"/>
      <c r="P8" s="54"/>
      <c r="Q8" s="12"/>
    </row>
    <row r="9" spans="1:24" x14ac:dyDescent="0.25">
      <c r="A9" s="11"/>
      <c r="B9" s="9"/>
      <c r="C9" s="9"/>
      <c r="D9" s="9"/>
      <c r="F9" s="12"/>
      <c r="G9" s="14"/>
      <c r="H9" s="14"/>
      <c r="J9" s="12"/>
      <c r="P9" s="55"/>
      <c r="Q9" s="12"/>
    </row>
    <row r="10" spans="1:24" x14ac:dyDescent="0.25">
      <c r="A10" s="11"/>
      <c r="B10" s="9"/>
      <c r="C10" s="9"/>
      <c r="D10" s="9"/>
      <c r="F10" s="12"/>
      <c r="G10" s="13"/>
      <c r="H10" s="14"/>
      <c r="J10" s="12"/>
      <c r="P10" s="54"/>
      <c r="Q10" s="12"/>
    </row>
    <row r="11" spans="1:24" x14ac:dyDescent="0.25">
      <c r="A11" s="11"/>
      <c r="B11" s="9"/>
      <c r="C11" s="9"/>
      <c r="D11" s="9"/>
      <c r="F11" s="12"/>
      <c r="G11" s="14"/>
      <c r="H11" s="14"/>
      <c r="J11" s="12"/>
      <c r="P11" s="54"/>
      <c r="Q11" s="12"/>
    </row>
    <row r="12" spans="1:24" x14ac:dyDescent="0.25">
      <c r="A12" s="11"/>
      <c r="B12" s="9"/>
      <c r="C12" s="9"/>
      <c r="D12" s="9"/>
      <c r="F12" s="12"/>
      <c r="G12" s="14"/>
      <c r="H12" s="14"/>
      <c r="J12" s="12"/>
      <c r="P12" s="54"/>
      <c r="Q12" s="12"/>
    </row>
    <row r="13" spans="1:24" x14ac:dyDescent="0.25">
      <c r="A13" s="11"/>
      <c r="B13" s="9"/>
      <c r="C13" s="9"/>
      <c r="D13" s="9"/>
      <c r="F13" s="12"/>
      <c r="G13" s="13"/>
      <c r="H13" s="13"/>
      <c r="J13" s="12"/>
      <c r="P13" s="54"/>
      <c r="Q13" s="12"/>
    </row>
    <row r="14" spans="1:24" ht="12.75" customHeight="1" x14ac:dyDescent="0.25">
      <c r="A14" s="11"/>
      <c r="B14" s="9"/>
      <c r="C14" s="9"/>
      <c r="D14" s="9"/>
      <c r="F14" s="12"/>
      <c r="G14" s="14"/>
      <c r="H14" s="14"/>
      <c r="J14" s="12"/>
      <c r="K14" s="9"/>
      <c r="P14" s="54"/>
      <c r="Q14" s="12"/>
    </row>
    <row r="15" spans="1:24" x14ac:dyDescent="0.25">
      <c r="A15" s="11"/>
      <c r="B15" s="9"/>
      <c r="C15" s="9"/>
      <c r="D15" s="9"/>
      <c r="F15" s="12"/>
      <c r="G15" s="14"/>
      <c r="H15" s="14"/>
      <c r="J15" s="12"/>
      <c r="P15" s="54"/>
      <c r="Q15" s="12"/>
    </row>
    <row r="16" spans="1:24" x14ac:dyDescent="0.25">
      <c r="A16" s="11"/>
      <c r="B16" s="9"/>
      <c r="C16" s="9"/>
      <c r="D16" s="9"/>
      <c r="F16" s="12"/>
      <c r="G16" s="13"/>
      <c r="H16" s="14"/>
      <c r="J16" s="12"/>
      <c r="P16" s="54"/>
      <c r="Q16" s="12"/>
    </row>
    <row r="17" spans="1:17" x14ac:dyDescent="0.25">
      <c r="A17" s="11"/>
      <c r="B17" s="9"/>
      <c r="C17" s="9"/>
      <c r="D17" s="9"/>
      <c r="F17" s="12"/>
      <c r="G17" s="14"/>
      <c r="H17" s="14"/>
      <c r="J17" s="12"/>
      <c r="P17" s="54"/>
      <c r="Q17" s="12"/>
    </row>
    <row r="18" spans="1:17" x14ac:dyDescent="0.25">
      <c r="A18" s="11"/>
      <c r="B18" s="9"/>
      <c r="C18" s="9"/>
      <c r="D18" s="9"/>
      <c r="F18" s="12"/>
      <c r="G18" s="14"/>
      <c r="H18" s="14"/>
      <c r="J18" s="12"/>
      <c r="P18" s="54"/>
      <c r="Q18" s="12"/>
    </row>
    <row r="19" spans="1:17" x14ac:dyDescent="0.25">
      <c r="A19" s="11"/>
      <c r="B19" s="9"/>
      <c r="C19" s="9"/>
      <c r="D19" s="9"/>
      <c r="F19" s="12"/>
      <c r="G19" s="13"/>
      <c r="H19" s="13"/>
      <c r="J19" s="12"/>
      <c r="P19" s="54"/>
      <c r="Q19" s="12"/>
    </row>
    <row r="20" spans="1:17" x14ac:dyDescent="0.25">
      <c r="A20" s="11"/>
      <c r="B20" s="9"/>
      <c r="C20" s="9"/>
      <c r="D20" s="9"/>
      <c r="F20" s="12"/>
      <c r="G20" s="14"/>
      <c r="H20" s="14"/>
      <c r="J20" s="12"/>
      <c r="K20" s="9"/>
      <c r="P20" s="54"/>
      <c r="Q20" s="12"/>
    </row>
    <row r="21" spans="1:17" x14ac:dyDescent="0.25">
      <c r="A21" s="11"/>
      <c r="B21" s="9"/>
      <c r="C21" s="9"/>
      <c r="D21" s="9"/>
      <c r="F21" s="12"/>
      <c r="G21" s="14"/>
      <c r="H21" s="14"/>
      <c r="J21" s="12"/>
      <c r="P21" s="54"/>
      <c r="Q21" s="12"/>
    </row>
    <row r="22" spans="1:17" x14ac:dyDescent="0.25">
      <c r="A22" s="11"/>
      <c r="B22" s="9"/>
      <c r="C22" s="9"/>
      <c r="D22" s="9"/>
      <c r="F22" s="12"/>
      <c r="G22" s="13"/>
      <c r="H22" s="14"/>
      <c r="J22" s="12"/>
      <c r="P22" s="54"/>
      <c r="Q22" s="12"/>
    </row>
    <row r="23" spans="1:17" x14ac:dyDescent="0.25">
      <c r="A23" s="11"/>
      <c r="B23" s="9"/>
      <c r="C23" s="9"/>
      <c r="D23" s="9"/>
      <c r="F23" s="12"/>
      <c r="G23" s="14"/>
      <c r="H23" s="14"/>
      <c r="J23" s="12"/>
      <c r="P23" s="54"/>
      <c r="Q23" s="12"/>
    </row>
    <row r="24" spans="1:17" x14ac:dyDescent="0.25">
      <c r="A24" s="11"/>
      <c r="B24" s="9"/>
      <c r="C24" s="9"/>
      <c r="D24" s="9"/>
      <c r="F24" s="12"/>
      <c r="G24" s="14"/>
      <c r="H24" s="14"/>
      <c r="J24" s="12"/>
      <c r="P24" s="54"/>
      <c r="Q24" s="12"/>
    </row>
    <row r="25" spans="1:17" x14ac:dyDescent="0.25">
      <c r="A25" s="11"/>
      <c r="B25" s="9"/>
      <c r="C25" s="9"/>
      <c r="D25" s="9"/>
      <c r="F25" s="12"/>
      <c r="G25" s="13"/>
      <c r="H25" s="13"/>
      <c r="J25" s="12"/>
      <c r="P25" s="54"/>
      <c r="Q25" s="12"/>
    </row>
    <row r="26" spans="1:17" x14ac:dyDescent="0.25">
      <c r="A26" s="11"/>
      <c r="B26" s="9"/>
      <c r="C26" s="9"/>
      <c r="D26" s="9"/>
      <c r="F26" s="12"/>
      <c r="G26" s="14"/>
      <c r="H26" s="14"/>
      <c r="J26" s="12"/>
      <c r="K26" s="9"/>
      <c r="P26" s="54"/>
      <c r="Q26" s="12"/>
    </row>
    <row r="27" spans="1:17" x14ac:dyDescent="0.25">
      <c r="A27" s="11"/>
      <c r="B27" s="9"/>
      <c r="C27" s="9"/>
      <c r="D27" s="9"/>
      <c r="F27" s="12"/>
      <c r="J27" s="12"/>
      <c r="P27" s="54"/>
      <c r="Q27" s="12"/>
    </row>
    <row r="28" spans="1:17" x14ac:dyDescent="0.25">
      <c r="A28" s="11"/>
      <c r="B28" s="9"/>
      <c r="C28" s="9"/>
      <c r="D28" s="9"/>
      <c r="F28" s="12"/>
      <c r="J28" s="12"/>
      <c r="P28" s="54"/>
      <c r="Q28" s="12"/>
    </row>
    <row r="29" spans="1:17" x14ac:dyDescent="0.25">
      <c r="A29" s="11"/>
      <c r="B29" s="9"/>
      <c r="C29" s="9"/>
      <c r="D29" s="9"/>
      <c r="F29" s="12"/>
      <c r="J29" s="12"/>
      <c r="P29" s="54"/>
      <c r="Q29" s="12"/>
    </row>
    <row r="30" spans="1:17" x14ac:dyDescent="0.25">
      <c r="A30" s="11"/>
      <c r="B30" s="9"/>
      <c r="C30" s="9"/>
      <c r="D30" s="9"/>
      <c r="F30" s="12"/>
      <c r="J30" s="12"/>
      <c r="P30" s="54"/>
      <c r="Q30" s="12"/>
    </row>
    <row r="31" spans="1:17" x14ac:dyDescent="0.25">
      <c r="A31" s="11"/>
      <c r="B31" s="9"/>
      <c r="C31" s="9"/>
      <c r="D31" s="9"/>
      <c r="F31" s="12"/>
      <c r="J31" s="12"/>
      <c r="P31" s="54"/>
      <c r="Q31" s="12"/>
    </row>
    <row r="32" spans="1:17" ht="12.75" customHeight="1" x14ac:dyDescent="0.25">
      <c r="A32" s="11"/>
      <c r="B32" s="9"/>
      <c r="C32" s="9"/>
      <c r="D32" s="9"/>
      <c r="F32" s="12"/>
      <c r="J32" s="12"/>
      <c r="P32" s="54"/>
      <c r="Q32" s="12"/>
    </row>
    <row r="33" spans="1:17" x14ac:dyDescent="0.25">
      <c r="A33" s="11"/>
      <c r="B33" s="9"/>
      <c r="C33" s="9"/>
      <c r="D33" s="9"/>
      <c r="F33" s="12"/>
      <c r="J33" s="12"/>
      <c r="P33" s="54"/>
      <c r="Q33" s="12"/>
    </row>
    <row r="34" spans="1:17" x14ac:dyDescent="0.25">
      <c r="A34" s="11"/>
      <c r="B34" s="9"/>
      <c r="C34" s="9"/>
      <c r="D34" s="9"/>
      <c r="F34" s="12"/>
      <c r="J34" s="12"/>
      <c r="P34" s="54"/>
      <c r="Q34" s="12"/>
    </row>
    <row r="35" spans="1:17" x14ac:dyDescent="0.25">
      <c r="A35" s="11"/>
      <c r="B35" s="9"/>
      <c r="C35" s="9"/>
      <c r="D35" s="9"/>
      <c r="F35" s="12"/>
      <c r="J35" s="12"/>
      <c r="P35" s="54"/>
      <c r="Q35" s="12"/>
    </row>
    <row r="36" spans="1:17" x14ac:dyDescent="0.25">
      <c r="A36" s="11"/>
      <c r="B36" s="9"/>
      <c r="C36" s="9"/>
      <c r="D36" s="9"/>
      <c r="F36" s="12"/>
      <c r="J36" s="12"/>
      <c r="P36" s="54"/>
      <c r="Q36" s="12"/>
    </row>
    <row r="37" spans="1:17" x14ac:dyDescent="0.25">
      <c r="A37" s="11"/>
      <c r="B37" s="9"/>
      <c r="C37" s="9"/>
      <c r="D37" s="9"/>
      <c r="F37" s="12"/>
      <c r="J37" s="12"/>
      <c r="P37" s="54"/>
      <c r="Q37" s="12"/>
    </row>
    <row r="38" spans="1:17" ht="12.75" customHeight="1" x14ac:dyDescent="0.25">
      <c r="A38" s="11"/>
      <c r="B38" s="9"/>
      <c r="C38" s="9"/>
      <c r="D38" s="9"/>
      <c r="F38" s="12"/>
      <c r="J38" s="12"/>
      <c r="P38" s="54"/>
      <c r="Q38" s="12"/>
    </row>
    <row r="39" spans="1:17" x14ac:dyDescent="0.25">
      <c r="A39" s="11"/>
      <c r="B39" s="9"/>
      <c r="C39" s="9"/>
      <c r="D39" s="9"/>
      <c r="F39" s="12"/>
      <c r="J39" s="12"/>
      <c r="P39" s="54"/>
      <c r="Q39" s="12"/>
    </row>
    <row r="40" spans="1:17" x14ac:dyDescent="0.25">
      <c r="A40" s="11"/>
      <c r="B40" s="9"/>
      <c r="C40" s="9"/>
      <c r="D40" s="9"/>
      <c r="F40" s="12"/>
      <c r="J40" s="12"/>
      <c r="P40" s="54"/>
      <c r="Q40" s="12"/>
    </row>
    <row r="41" spans="1:17" x14ac:dyDescent="0.25">
      <c r="A41" s="11"/>
      <c r="B41" s="9"/>
      <c r="C41" s="9"/>
      <c r="D41" s="9"/>
      <c r="F41" s="12"/>
      <c r="J41" s="12"/>
      <c r="P41" s="54"/>
      <c r="Q41" s="12"/>
    </row>
    <row r="42" spans="1:17" x14ac:dyDescent="0.25">
      <c r="A42" s="11"/>
      <c r="B42" s="9"/>
      <c r="C42" s="9"/>
      <c r="D42" s="9"/>
      <c r="F42" s="12"/>
      <c r="J42" s="12"/>
      <c r="P42" s="54"/>
      <c r="Q42" s="12"/>
    </row>
    <row r="43" spans="1:17" x14ac:dyDescent="0.25">
      <c r="A43" s="11"/>
      <c r="B43" s="9"/>
      <c r="C43" s="9"/>
      <c r="D43" s="9"/>
      <c r="F43" s="12"/>
      <c r="J43" s="12"/>
      <c r="P43" s="54"/>
      <c r="Q43" s="12"/>
    </row>
    <row r="44" spans="1:17" x14ac:dyDescent="0.25">
      <c r="A44" s="11"/>
      <c r="B44" s="9"/>
      <c r="C44" s="9"/>
      <c r="D44" s="9"/>
      <c r="F44" s="12"/>
      <c r="J44" s="12"/>
      <c r="P44" s="54"/>
      <c r="Q44" s="12"/>
    </row>
    <row r="45" spans="1:17" x14ac:dyDescent="0.25">
      <c r="A45" s="11"/>
      <c r="B45" s="9"/>
      <c r="C45" s="9"/>
      <c r="D45" s="9"/>
      <c r="F45" s="12"/>
      <c r="J45" s="12"/>
      <c r="P45" s="54"/>
      <c r="Q45" s="12"/>
    </row>
    <row r="46" spans="1:17" x14ac:dyDescent="0.25">
      <c r="A46" s="11"/>
      <c r="B46" s="9"/>
      <c r="C46" s="9"/>
      <c r="D46" s="9"/>
      <c r="F46" s="12"/>
      <c r="J46" s="12"/>
      <c r="P46" s="54"/>
      <c r="Q46" s="12"/>
    </row>
    <row r="47" spans="1:17" x14ac:dyDescent="0.25">
      <c r="A47" s="11"/>
      <c r="B47" s="9"/>
      <c r="C47" s="9"/>
      <c r="D47" s="9"/>
      <c r="F47" s="12"/>
      <c r="J47" s="12"/>
      <c r="P47" s="54"/>
      <c r="Q47" s="12"/>
    </row>
    <row r="48" spans="1:17" x14ac:dyDescent="0.25">
      <c r="A48" s="11"/>
      <c r="B48" s="9"/>
      <c r="C48" s="9"/>
      <c r="D48" s="9"/>
      <c r="F48" s="12"/>
      <c r="J48" s="12"/>
      <c r="P48" s="54"/>
      <c r="Q48" s="12"/>
    </row>
    <row r="49" spans="1:17" x14ac:dyDescent="0.25">
      <c r="A49" s="11"/>
      <c r="B49" s="9"/>
      <c r="C49" s="9"/>
      <c r="D49" s="9"/>
      <c r="F49" s="12"/>
      <c r="J49" s="12"/>
      <c r="P49" s="54"/>
      <c r="Q49" s="12"/>
    </row>
    <row r="50" spans="1:17" x14ac:dyDescent="0.25">
      <c r="A50" s="11"/>
      <c r="B50" s="9"/>
      <c r="C50" s="9"/>
      <c r="D50" s="9"/>
      <c r="F50" s="12"/>
      <c r="J50" s="12"/>
      <c r="P50" s="54"/>
      <c r="Q50" s="12"/>
    </row>
    <row r="51" spans="1:17" x14ac:dyDescent="0.25">
      <c r="A51" s="11"/>
      <c r="B51" s="9"/>
      <c r="C51" s="9"/>
      <c r="D51" s="9"/>
      <c r="F51" s="12"/>
      <c r="J51" s="12"/>
      <c r="P51" s="54"/>
      <c r="Q51" s="12"/>
    </row>
    <row r="52" spans="1:17" x14ac:dyDescent="0.25">
      <c r="A52" s="11"/>
      <c r="B52" s="9"/>
      <c r="C52" s="9"/>
      <c r="D52" s="9"/>
      <c r="F52" s="12"/>
      <c r="J52" s="12"/>
      <c r="P52" s="54"/>
      <c r="Q52" s="12"/>
    </row>
    <row r="53" spans="1:17" x14ac:dyDescent="0.25">
      <c r="A53" s="11"/>
      <c r="B53" s="9"/>
      <c r="C53" s="9"/>
      <c r="D53" s="9"/>
      <c r="F53" s="12"/>
      <c r="J53" s="12"/>
      <c r="P53" s="54"/>
      <c r="Q53" s="12"/>
    </row>
    <row r="54" spans="1:17" x14ac:dyDescent="0.25">
      <c r="A54" s="11"/>
      <c r="B54" s="9"/>
      <c r="C54" s="9"/>
      <c r="D54" s="9"/>
      <c r="F54" s="12"/>
      <c r="J54" s="12"/>
      <c r="P54" s="54"/>
      <c r="Q54" s="12"/>
    </row>
    <row r="55" spans="1:17" x14ac:dyDescent="0.25">
      <c r="A55" s="11"/>
      <c r="B55" s="9"/>
      <c r="C55" s="9"/>
      <c r="D55" s="9"/>
      <c r="F55" s="12"/>
      <c r="J55" s="12"/>
      <c r="P55" s="54"/>
      <c r="Q55" s="12"/>
    </row>
    <row r="56" spans="1:17" x14ac:dyDescent="0.25">
      <c r="A56" s="11"/>
      <c r="B56" s="9"/>
      <c r="C56" s="9"/>
      <c r="D56" s="9"/>
      <c r="F56" s="12"/>
      <c r="J56" s="12"/>
      <c r="P56" s="54"/>
      <c r="Q56" s="12"/>
    </row>
    <row r="57" spans="1:17" x14ac:dyDescent="0.25">
      <c r="A57" s="11"/>
      <c r="B57" s="9"/>
      <c r="C57" s="9"/>
      <c r="D57" s="9"/>
      <c r="F57" s="12"/>
      <c r="J57" s="12"/>
      <c r="P57" s="54"/>
      <c r="Q57" s="12"/>
    </row>
    <row r="58" spans="1:17" x14ac:dyDescent="0.25">
      <c r="A58" s="11"/>
      <c r="B58" s="9"/>
      <c r="C58" s="9"/>
      <c r="D58" s="9"/>
      <c r="F58" s="12"/>
      <c r="J58" s="12"/>
      <c r="P58" s="54"/>
      <c r="Q58" s="12"/>
    </row>
    <row r="59" spans="1:17" x14ac:dyDescent="0.25">
      <c r="A59" s="11"/>
      <c r="B59" s="9"/>
      <c r="C59" s="9"/>
      <c r="D59" s="9"/>
      <c r="F59" s="12"/>
      <c r="J59" s="12"/>
      <c r="P59" s="54"/>
      <c r="Q59" s="12"/>
    </row>
    <row r="60" spans="1:17" x14ac:dyDescent="0.25">
      <c r="A60" s="11"/>
      <c r="B60" s="9"/>
      <c r="C60" s="9"/>
      <c r="D60" s="9"/>
      <c r="F60" s="12"/>
      <c r="J60" s="12"/>
      <c r="P60" s="54"/>
      <c r="Q60" s="12"/>
    </row>
    <row r="61" spans="1:17" x14ac:dyDescent="0.25">
      <c r="A61" s="11"/>
      <c r="B61" s="9"/>
      <c r="C61" s="9"/>
      <c r="D61" s="9"/>
      <c r="F61" s="12"/>
      <c r="J61" s="12"/>
      <c r="P61" s="54"/>
      <c r="Q61" s="12"/>
    </row>
    <row r="62" spans="1:17" x14ac:dyDescent="0.25">
      <c r="A62" s="11"/>
      <c r="B62" s="9"/>
      <c r="C62" s="9"/>
      <c r="D62" s="9"/>
      <c r="F62" s="12"/>
      <c r="J62" s="12"/>
      <c r="P62" s="54"/>
      <c r="Q62" s="12"/>
    </row>
    <row r="63" spans="1:17" x14ac:dyDescent="0.25">
      <c r="A63" s="11"/>
      <c r="B63" s="9"/>
      <c r="C63" s="9"/>
      <c r="D63" s="9"/>
      <c r="F63" s="12"/>
      <c r="J63" s="12"/>
      <c r="P63" s="54"/>
      <c r="Q63" s="12"/>
    </row>
    <row r="64" spans="1:17" x14ac:dyDescent="0.25">
      <c r="A64" s="11"/>
      <c r="B64" s="9"/>
      <c r="C64" s="9"/>
      <c r="D64" s="9"/>
      <c r="F64" s="12"/>
      <c r="J64" s="12"/>
      <c r="P64" s="54"/>
      <c r="Q64" s="12"/>
    </row>
    <row r="65" spans="1:17" x14ac:dyDescent="0.25">
      <c r="A65" s="11"/>
      <c r="B65" s="9"/>
      <c r="C65" s="9"/>
      <c r="D65" s="9"/>
      <c r="F65" s="12"/>
      <c r="J65" s="12"/>
      <c r="P65" s="54"/>
      <c r="Q65" s="12"/>
    </row>
    <row r="66" spans="1:17" x14ac:dyDescent="0.25">
      <c r="A66" s="11"/>
      <c r="B66" s="9"/>
      <c r="C66" s="9"/>
      <c r="D66" s="9"/>
      <c r="F66" s="12"/>
      <c r="J66" s="12"/>
      <c r="P66" s="54"/>
      <c r="Q66" s="12"/>
    </row>
    <row r="67" spans="1:17" x14ac:dyDescent="0.25">
      <c r="A67" s="11"/>
      <c r="B67" s="9"/>
      <c r="C67" s="9"/>
      <c r="D67" s="9"/>
      <c r="F67" s="12"/>
      <c r="J67" s="12"/>
      <c r="P67" s="54"/>
      <c r="Q67" s="12"/>
    </row>
    <row r="68" spans="1:17" x14ac:dyDescent="0.25">
      <c r="A68" s="11"/>
      <c r="B68" s="9"/>
      <c r="C68" s="9"/>
      <c r="D68" s="9"/>
      <c r="F68" s="12"/>
      <c r="J68" s="12"/>
      <c r="P68" s="54"/>
      <c r="Q68" s="12"/>
    </row>
    <row r="69" spans="1:17" x14ac:dyDescent="0.25">
      <c r="A69" s="11"/>
      <c r="B69" s="9"/>
      <c r="C69" s="9"/>
      <c r="D69" s="9"/>
      <c r="F69" s="12"/>
      <c r="J69" s="12"/>
      <c r="P69" s="54"/>
      <c r="Q69" s="12"/>
    </row>
    <row r="70" spans="1:17" x14ac:dyDescent="0.25">
      <c r="A70" s="11"/>
      <c r="B70" s="9"/>
      <c r="C70" s="9"/>
      <c r="D70" s="9"/>
      <c r="F70" s="12"/>
      <c r="J70" s="12"/>
      <c r="P70" s="54"/>
      <c r="Q70" s="12"/>
    </row>
    <row r="71" spans="1:17" x14ac:dyDescent="0.25">
      <c r="A71" s="11"/>
      <c r="B71" s="9"/>
      <c r="C71" s="9"/>
      <c r="D71" s="9"/>
      <c r="F71" s="12"/>
      <c r="J71" s="12"/>
      <c r="P71" s="54"/>
      <c r="Q71" s="12"/>
    </row>
    <row r="72" spans="1:17" x14ac:dyDescent="0.25">
      <c r="A72" s="11"/>
      <c r="B72" s="9"/>
      <c r="C72" s="9"/>
      <c r="D72" s="9"/>
      <c r="F72" s="12"/>
      <c r="J72" s="12"/>
      <c r="P72" s="54"/>
      <c r="Q72" s="12"/>
    </row>
    <row r="73" spans="1:17" x14ac:dyDescent="0.25">
      <c r="A73" s="11"/>
      <c r="B73" s="9"/>
      <c r="C73" s="9"/>
      <c r="D73" s="9"/>
      <c r="F73" s="12"/>
      <c r="J73" s="12"/>
      <c r="P73" s="54"/>
      <c r="Q73" s="12"/>
    </row>
    <row r="74" spans="1:17" x14ac:dyDescent="0.25">
      <c r="A74" s="11"/>
      <c r="B74" s="9"/>
      <c r="C74" s="9"/>
      <c r="D74" s="9"/>
      <c r="F74" s="12"/>
      <c r="J74" s="12"/>
      <c r="P74" s="54"/>
      <c r="Q74" s="12"/>
    </row>
    <row r="75" spans="1:17" x14ac:dyDescent="0.25">
      <c r="A75" s="11"/>
      <c r="B75" s="9"/>
      <c r="C75" s="9"/>
      <c r="D75" s="9"/>
      <c r="F75" s="12"/>
      <c r="J75" s="12"/>
      <c r="P75" s="54"/>
      <c r="Q75" s="12"/>
    </row>
    <row r="76" spans="1:17" x14ac:dyDescent="0.25">
      <c r="A76" s="11"/>
      <c r="B76" s="9"/>
      <c r="C76" s="9"/>
      <c r="D76" s="9"/>
      <c r="F76" s="12"/>
      <c r="J76" s="12"/>
      <c r="P76" s="54"/>
      <c r="Q76" s="12"/>
    </row>
    <row r="77" spans="1:17" x14ac:dyDescent="0.25">
      <c r="A77" s="11"/>
      <c r="B77" s="9"/>
      <c r="C77" s="9"/>
      <c r="D77" s="9"/>
      <c r="F77" s="12"/>
      <c r="J77" s="12"/>
      <c r="P77" s="54"/>
      <c r="Q77" s="12"/>
    </row>
    <row r="78" spans="1:17" x14ac:dyDescent="0.25">
      <c r="A78" s="11"/>
      <c r="B78" s="9"/>
      <c r="C78" s="9"/>
      <c r="D78" s="9"/>
      <c r="F78" s="12"/>
      <c r="J78" s="12"/>
      <c r="P78" s="54"/>
      <c r="Q78" s="12"/>
    </row>
    <row r="79" spans="1:17" x14ac:dyDescent="0.25">
      <c r="A79" s="11"/>
      <c r="B79" s="9"/>
      <c r="C79" s="9"/>
      <c r="D79" s="9"/>
      <c r="F79" s="12"/>
      <c r="J79" s="12"/>
      <c r="P79" s="54"/>
      <c r="Q79" s="12"/>
    </row>
    <row r="80" spans="1:17" x14ac:dyDescent="0.25">
      <c r="A80" s="11"/>
      <c r="B80" s="9"/>
      <c r="C80" s="9"/>
      <c r="D80" s="9"/>
      <c r="F80" s="12"/>
      <c r="J80" s="12"/>
      <c r="P80" s="54"/>
      <c r="Q80" s="12"/>
    </row>
    <row r="81" spans="1:17" x14ac:dyDescent="0.25">
      <c r="A81" s="11"/>
      <c r="B81" s="9"/>
      <c r="C81" s="9"/>
      <c r="D81" s="9"/>
      <c r="F81" s="12"/>
      <c r="J81" s="12"/>
      <c r="P81" s="54"/>
      <c r="Q81" s="12"/>
    </row>
    <row r="82" spans="1:17" x14ac:dyDescent="0.25">
      <c r="A82" s="11"/>
      <c r="B82" s="9"/>
      <c r="C82" s="9"/>
      <c r="D82" s="9"/>
      <c r="F82" s="12"/>
      <c r="J82" s="12"/>
      <c r="P82" s="54"/>
      <c r="Q82" s="12"/>
    </row>
    <row r="83" spans="1:17" x14ac:dyDescent="0.25">
      <c r="A83" s="11"/>
      <c r="B83" s="9"/>
      <c r="C83" s="9"/>
      <c r="D83" s="9"/>
      <c r="F83" s="12"/>
      <c r="J83" s="12"/>
      <c r="P83" s="54"/>
      <c r="Q83" s="12"/>
    </row>
    <row r="84" spans="1:17" x14ac:dyDescent="0.25">
      <c r="A84" s="11"/>
      <c r="B84" s="9"/>
      <c r="C84" s="9"/>
      <c r="D84" s="9"/>
      <c r="F84" s="12"/>
      <c r="J84" s="12"/>
      <c r="P84" s="54"/>
      <c r="Q84" s="12"/>
    </row>
    <row r="85" spans="1:17" x14ac:dyDescent="0.25">
      <c r="A85" s="11"/>
      <c r="B85" s="9"/>
      <c r="C85" s="9"/>
      <c r="D85" s="9"/>
      <c r="F85" s="12"/>
      <c r="J85" s="12"/>
      <c r="P85" s="54"/>
      <c r="Q85" s="12"/>
    </row>
    <row r="86" spans="1:17" x14ac:dyDescent="0.25">
      <c r="A86" s="11"/>
      <c r="B86" s="9"/>
      <c r="C86" s="9"/>
      <c r="D86" s="9"/>
      <c r="F86" s="12"/>
      <c r="J86" s="12"/>
      <c r="P86" s="54"/>
      <c r="Q86" s="12"/>
    </row>
    <row r="87" spans="1:17" x14ac:dyDescent="0.25">
      <c r="A87" s="11"/>
      <c r="B87" s="9"/>
      <c r="C87" s="9"/>
      <c r="D87" s="9"/>
      <c r="F87" s="12"/>
      <c r="J87" s="12"/>
      <c r="P87" s="54"/>
      <c r="Q87" s="12"/>
    </row>
    <row r="88" spans="1:17" x14ac:dyDescent="0.25">
      <c r="A88" s="11"/>
      <c r="B88" s="9"/>
      <c r="C88" s="9"/>
      <c r="D88" s="9"/>
      <c r="F88" s="12"/>
      <c r="J88" s="12"/>
      <c r="P88" s="54"/>
      <c r="Q88" s="12"/>
    </row>
    <row r="89" spans="1:17" x14ac:dyDescent="0.25">
      <c r="A89" s="11"/>
      <c r="B89" s="9"/>
      <c r="C89" s="9"/>
      <c r="D89" s="9"/>
      <c r="F89" s="12"/>
      <c r="J89" s="12"/>
      <c r="P89" s="54"/>
      <c r="Q89" s="12"/>
    </row>
    <row r="90" spans="1:17" x14ac:dyDescent="0.25">
      <c r="A90" s="11"/>
      <c r="B90" s="9"/>
      <c r="C90" s="9"/>
      <c r="D90" s="9"/>
      <c r="F90" s="12"/>
      <c r="J90" s="12"/>
      <c r="P90" s="54"/>
      <c r="Q90" s="12"/>
    </row>
    <row r="91" spans="1:17" x14ac:dyDescent="0.25">
      <c r="A91" s="11"/>
      <c r="B91" s="9"/>
      <c r="C91" s="9"/>
      <c r="D91" s="9"/>
      <c r="F91" s="12"/>
      <c r="J91" s="12"/>
      <c r="P91" s="54"/>
      <c r="Q91" s="12"/>
    </row>
    <row r="92" spans="1:17" x14ac:dyDescent="0.25">
      <c r="A92" s="11"/>
      <c r="B92" s="9"/>
      <c r="C92" s="9"/>
      <c r="D92" s="9"/>
      <c r="F92" s="12"/>
      <c r="J92" s="12"/>
      <c r="P92" s="54"/>
      <c r="Q92" s="12"/>
    </row>
    <row r="93" spans="1:17" x14ac:dyDescent="0.25">
      <c r="A93" s="11"/>
      <c r="B93" s="9"/>
      <c r="C93" s="9"/>
      <c r="D93" s="9"/>
      <c r="F93" s="12"/>
      <c r="J93" s="12"/>
      <c r="P93" s="54"/>
      <c r="Q93" s="12"/>
    </row>
    <row r="94" spans="1:17" x14ac:dyDescent="0.25">
      <c r="A94" s="11"/>
      <c r="B94" s="9"/>
      <c r="C94" s="9"/>
      <c r="D94" s="9"/>
      <c r="F94" s="12"/>
      <c r="J94" s="12"/>
      <c r="P94" s="54"/>
      <c r="Q94" s="12"/>
    </row>
    <row r="95" spans="1:17" x14ac:dyDescent="0.25">
      <c r="A95" s="11"/>
      <c r="B95" s="9"/>
      <c r="C95" s="9"/>
      <c r="D95" s="9"/>
      <c r="F95" s="12"/>
      <c r="J95" s="12"/>
      <c r="P95" s="54"/>
      <c r="Q95" s="12"/>
    </row>
    <row r="96" spans="1:17" x14ac:dyDescent="0.25">
      <c r="A96" s="11"/>
      <c r="B96" s="9"/>
      <c r="C96" s="9"/>
      <c r="D96" s="9"/>
      <c r="F96" s="12"/>
      <c r="J96" s="12"/>
      <c r="P96" s="54"/>
      <c r="Q96" s="12"/>
    </row>
    <row r="97" spans="1:17" x14ac:dyDescent="0.25">
      <c r="A97" s="11"/>
      <c r="B97" s="9"/>
      <c r="C97" s="9"/>
      <c r="D97" s="9"/>
      <c r="F97" s="12"/>
      <c r="J97" s="12"/>
      <c r="P97" s="54"/>
      <c r="Q97" s="12"/>
    </row>
    <row r="98" spans="1:17" x14ac:dyDescent="0.25">
      <c r="A98" s="11"/>
      <c r="B98" s="9"/>
      <c r="C98" s="9"/>
      <c r="D98" s="9"/>
      <c r="F98" s="12"/>
      <c r="J98" s="12"/>
      <c r="P98" s="54"/>
      <c r="Q98" s="12"/>
    </row>
    <row r="99" spans="1:17" x14ac:dyDescent="0.25">
      <c r="A99" s="11"/>
      <c r="B99" s="9"/>
      <c r="C99" s="9"/>
      <c r="D99" s="9"/>
      <c r="F99" s="12"/>
      <c r="J99" s="12"/>
      <c r="P99" s="54"/>
      <c r="Q99" s="12"/>
    </row>
    <row r="100" spans="1:17" x14ac:dyDescent="0.25">
      <c r="A100" s="11"/>
      <c r="B100" s="9"/>
      <c r="C100" s="9"/>
      <c r="D100" s="9"/>
      <c r="F100" s="12"/>
      <c r="J100" s="12"/>
      <c r="P100" s="54"/>
      <c r="Q100" s="12"/>
    </row>
    <row r="101" spans="1:17" x14ac:dyDescent="0.25">
      <c r="A101" s="11"/>
      <c r="B101" s="9"/>
      <c r="C101" s="9"/>
      <c r="D101" s="9"/>
      <c r="F101" s="12"/>
      <c r="J101" s="12"/>
      <c r="P101" s="54"/>
      <c r="Q101" s="12"/>
    </row>
    <row r="102" spans="1:17" x14ac:dyDescent="0.25">
      <c r="A102" s="11"/>
      <c r="B102" s="9"/>
      <c r="C102" s="9"/>
      <c r="D102" s="9"/>
      <c r="F102" s="12"/>
      <c r="J102" s="12"/>
      <c r="P102" s="54"/>
      <c r="Q102" s="12"/>
    </row>
    <row r="103" spans="1:17" x14ac:dyDescent="0.25">
      <c r="A103" s="11"/>
      <c r="B103" s="9"/>
      <c r="C103" s="9"/>
      <c r="D103" s="9"/>
      <c r="F103" s="12"/>
      <c r="J103" s="12"/>
      <c r="P103" s="54"/>
      <c r="Q103" s="12"/>
    </row>
    <row r="104" spans="1:17" x14ac:dyDescent="0.25">
      <c r="A104" s="11"/>
      <c r="B104" s="9"/>
      <c r="C104" s="9"/>
      <c r="D104" s="9"/>
      <c r="F104" s="12"/>
      <c r="J104" s="12"/>
      <c r="P104" s="54"/>
      <c r="Q104" s="12"/>
    </row>
    <row r="105" spans="1:17" x14ac:dyDescent="0.25">
      <c r="A105" s="11"/>
      <c r="B105" s="9"/>
      <c r="C105" s="9"/>
      <c r="D105" s="9"/>
      <c r="F105" s="12"/>
      <c r="J105" s="12"/>
      <c r="P105" s="54"/>
      <c r="Q105" s="12"/>
    </row>
    <row r="106" spans="1:17" x14ac:dyDescent="0.25">
      <c r="A106" s="11"/>
      <c r="B106" s="9"/>
      <c r="C106" s="9"/>
      <c r="D106" s="9"/>
      <c r="F106" s="12"/>
      <c r="J106" s="12"/>
      <c r="P106" s="54"/>
      <c r="Q106" s="12"/>
    </row>
    <row r="107" spans="1:17" x14ac:dyDescent="0.25">
      <c r="A107" s="11"/>
      <c r="B107" s="9"/>
      <c r="C107" s="9"/>
      <c r="D107" s="9"/>
      <c r="F107" s="12"/>
      <c r="J107" s="12"/>
      <c r="P107" s="54"/>
      <c r="Q107" s="12"/>
    </row>
    <row r="108" spans="1:17" x14ac:dyDescent="0.25">
      <c r="A108" s="11"/>
      <c r="B108" s="9"/>
      <c r="C108" s="9"/>
      <c r="D108" s="9"/>
      <c r="F108" s="12"/>
      <c r="J108" s="12"/>
      <c r="P108" s="54"/>
      <c r="Q108" s="12"/>
    </row>
    <row r="109" spans="1:17" x14ac:dyDescent="0.25">
      <c r="A109" s="11"/>
      <c r="B109" s="9"/>
      <c r="C109" s="9"/>
      <c r="D109" s="9"/>
      <c r="F109" s="12"/>
      <c r="J109" s="12"/>
      <c r="P109" s="54"/>
      <c r="Q109" s="12"/>
    </row>
    <row r="110" spans="1:17" x14ac:dyDescent="0.25">
      <c r="A110" s="11"/>
      <c r="B110" s="9"/>
      <c r="C110" s="9"/>
      <c r="D110" s="9"/>
      <c r="F110" s="12"/>
      <c r="J110" s="12"/>
      <c r="P110" s="54"/>
      <c r="Q110" s="12"/>
    </row>
    <row r="111" spans="1:17" x14ac:dyDescent="0.25">
      <c r="A111" s="11"/>
      <c r="B111" s="9"/>
      <c r="C111" s="9"/>
      <c r="D111" s="9"/>
      <c r="F111" s="12"/>
      <c r="J111" s="12"/>
      <c r="P111" s="54"/>
      <c r="Q111" s="12"/>
    </row>
    <row r="112" spans="1:17" x14ac:dyDescent="0.25">
      <c r="A112" s="11"/>
      <c r="B112" s="9"/>
      <c r="C112" s="9"/>
      <c r="D112" s="9"/>
      <c r="F112" s="12"/>
      <c r="J112" s="12"/>
      <c r="P112" s="54"/>
      <c r="Q112" s="12"/>
    </row>
    <row r="113" spans="1:17" x14ac:dyDescent="0.25">
      <c r="A113" s="11"/>
      <c r="B113" s="9"/>
      <c r="C113" s="9"/>
      <c r="D113" s="9"/>
      <c r="F113" s="12"/>
      <c r="J113" s="12"/>
      <c r="P113" s="54"/>
      <c r="Q113" s="12"/>
    </row>
    <row r="114" spans="1:17" x14ac:dyDescent="0.25">
      <c r="A114" s="11"/>
      <c r="B114" s="9"/>
      <c r="C114" s="9"/>
      <c r="D114" s="9"/>
      <c r="F114" s="12"/>
      <c r="J114" s="12"/>
      <c r="P114" s="54"/>
      <c r="Q114" s="12"/>
    </row>
    <row r="115" spans="1:17" x14ac:dyDescent="0.25">
      <c r="A115" s="11"/>
      <c r="B115" s="9"/>
      <c r="C115" s="9"/>
      <c r="D115" s="9"/>
      <c r="F115" s="12"/>
      <c r="J115" s="12"/>
      <c r="P115" s="54"/>
      <c r="Q115" s="12"/>
    </row>
    <row r="116" spans="1:17" x14ac:dyDescent="0.25">
      <c r="A116" s="11"/>
      <c r="B116" s="9"/>
      <c r="C116" s="9"/>
      <c r="D116" s="9"/>
      <c r="F116" s="12"/>
      <c r="J116" s="12"/>
      <c r="P116" s="54"/>
      <c r="Q116" s="12"/>
    </row>
    <row r="117" spans="1:17" x14ac:dyDescent="0.25">
      <c r="A117" s="11"/>
      <c r="B117" s="9"/>
      <c r="C117" s="9"/>
      <c r="D117" s="9"/>
      <c r="F117" s="12"/>
      <c r="J117" s="12"/>
      <c r="P117" s="54"/>
      <c r="Q117" s="12"/>
    </row>
    <row r="118" spans="1:17" x14ac:dyDescent="0.25">
      <c r="A118" s="11"/>
      <c r="B118" s="9"/>
      <c r="C118" s="9"/>
      <c r="D118" s="9"/>
      <c r="F118" s="12"/>
      <c r="J118" s="12"/>
      <c r="P118" s="54"/>
      <c r="Q118" s="12"/>
    </row>
    <row r="119" spans="1:17" x14ac:dyDescent="0.25">
      <c r="A119" s="11"/>
      <c r="B119" s="9"/>
      <c r="C119" s="9"/>
      <c r="D119" s="9"/>
      <c r="F119" s="12"/>
      <c r="J119" s="12"/>
      <c r="P119" s="54"/>
      <c r="Q119" s="12"/>
    </row>
    <row r="120" spans="1:17" x14ac:dyDescent="0.25">
      <c r="A120" s="11"/>
      <c r="B120" s="9"/>
      <c r="C120" s="9"/>
      <c r="D120" s="9"/>
      <c r="F120" s="12"/>
      <c r="J120" s="12"/>
      <c r="P120" s="54"/>
      <c r="Q120" s="12"/>
    </row>
    <row r="121" spans="1:17" x14ac:dyDescent="0.25">
      <c r="A121" s="11"/>
      <c r="B121" s="9"/>
      <c r="C121" s="9"/>
      <c r="D121" s="9"/>
      <c r="F121" s="12"/>
      <c r="J121" s="12"/>
      <c r="P121" s="54"/>
      <c r="Q121" s="12"/>
    </row>
    <row r="122" spans="1:17" x14ac:dyDescent="0.25">
      <c r="A122" s="11"/>
      <c r="B122" s="9"/>
      <c r="C122" s="9"/>
      <c r="D122" s="9"/>
      <c r="F122" s="12"/>
      <c r="J122" s="12"/>
      <c r="P122" s="54"/>
      <c r="Q122" s="12"/>
    </row>
    <row r="123" spans="1:17" x14ac:dyDescent="0.25">
      <c r="A123" s="11"/>
      <c r="B123" s="9"/>
      <c r="C123" s="9"/>
      <c r="D123" s="9"/>
      <c r="F123" s="12"/>
      <c r="J123" s="12"/>
      <c r="P123" s="54"/>
      <c r="Q123" s="12"/>
    </row>
    <row r="124" spans="1:17" x14ac:dyDescent="0.25">
      <c r="A124" s="11"/>
      <c r="B124" s="9"/>
      <c r="C124" s="9"/>
      <c r="D124" s="9"/>
      <c r="F124" s="12"/>
      <c r="J124" s="12"/>
      <c r="P124" s="54"/>
      <c r="Q124" s="12"/>
    </row>
    <row r="125" spans="1:17" x14ac:dyDescent="0.25">
      <c r="A125" s="11"/>
      <c r="B125" s="9"/>
      <c r="C125" s="9"/>
      <c r="D125" s="9"/>
      <c r="F125" s="12"/>
      <c r="J125" s="12"/>
      <c r="P125" s="54"/>
      <c r="Q125" s="12"/>
    </row>
    <row r="126" spans="1:17" x14ac:dyDescent="0.25">
      <c r="A126" s="11"/>
      <c r="B126" s="9"/>
      <c r="C126" s="9"/>
      <c r="D126" s="9"/>
      <c r="F126" s="12"/>
      <c r="G126" s="9"/>
      <c r="H126" s="9"/>
      <c r="I126" s="9"/>
      <c r="J126" s="12"/>
      <c r="K126" s="9"/>
      <c r="L126" s="9"/>
      <c r="M126" s="9"/>
      <c r="P126" s="54"/>
      <c r="Q126" s="12"/>
    </row>
    <row r="127" spans="1:17" x14ac:dyDescent="0.25">
      <c r="A127" s="11"/>
      <c r="B127" s="9"/>
      <c r="C127" s="9"/>
      <c r="D127" s="9"/>
      <c r="F127" s="12"/>
      <c r="G127" s="13"/>
      <c r="H127" s="13"/>
      <c r="I127" s="13"/>
      <c r="J127" s="12"/>
      <c r="P127" s="54"/>
      <c r="Q127" s="12"/>
    </row>
    <row r="128" spans="1:17" x14ac:dyDescent="0.25">
      <c r="A128" s="11"/>
      <c r="B128" s="9"/>
      <c r="C128" s="9"/>
      <c r="D128" s="9"/>
      <c r="F128" s="12"/>
      <c r="G128" s="14"/>
      <c r="H128" s="14"/>
      <c r="I128" s="14"/>
      <c r="J128" s="12"/>
      <c r="P128" s="54"/>
      <c r="Q128" s="12"/>
    </row>
    <row r="129" spans="1:17" x14ac:dyDescent="0.25">
      <c r="A129" s="11"/>
      <c r="B129" s="9"/>
      <c r="C129" s="9"/>
      <c r="D129" s="9"/>
      <c r="F129" s="12"/>
      <c r="G129" s="14"/>
      <c r="H129" s="14"/>
      <c r="I129" s="14"/>
      <c r="J129" s="12"/>
      <c r="P129" s="54"/>
      <c r="Q129" s="12"/>
    </row>
    <row r="130" spans="1:17" x14ac:dyDescent="0.25">
      <c r="A130" s="11"/>
      <c r="B130" s="9"/>
      <c r="C130" s="9"/>
      <c r="D130" s="9"/>
      <c r="F130" s="12"/>
      <c r="G130" s="14"/>
      <c r="H130" s="14"/>
      <c r="I130" s="14"/>
      <c r="J130" s="12"/>
      <c r="P130" s="54"/>
      <c r="Q130" s="12"/>
    </row>
    <row r="131" spans="1:17" x14ac:dyDescent="0.25">
      <c r="A131" s="11"/>
      <c r="B131" s="9"/>
      <c r="C131" s="9"/>
      <c r="D131" s="9"/>
      <c r="F131" s="12"/>
      <c r="G131" s="14"/>
      <c r="H131" s="14"/>
      <c r="I131" s="14"/>
      <c r="J131" s="12"/>
      <c r="P131" s="54"/>
      <c r="Q131" s="12"/>
    </row>
    <row r="132" spans="1:17" x14ac:dyDescent="0.25">
      <c r="A132" s="11"/>
      <c r="B132" s="9"/>
      <c r="C132" s="9"/>
      <c r="D132" s="9"/>
      <c r="F132" s="12"/>
      <c r="G132" s="14"/>
      <c r="H132" s="14"/>
      <c r="I132" s="14"/>
      <c r="J132" s="12"/>
      <c r="P132" s="54"/>
      <c r="Q132" s="12"/>
    </row>
    <row r="133" spans="1:17" x14ac:dyDescent="0.25">
      <c r="A133" s="11"/>
      <c r="B133" s="9"/>
      <c r="C133" s="9"/>
      <c r="D133" s="9"/>
      <c r="F133" s="12"/>
      <c r="G133" s="14"/>
      <c r="H133" s="14"/>
      <c r="I133" s="14"/>
      <c r="J133" s="12"/>
      <c r="P133" s="54"/>
      <c r="Q133" s="12"/>
    </row>
    <row r="134" spans="1:17" x14ac:dyDescent="0.25">
      <c r="A134" s="11"/>
      <c r="B134" s="9"/>
      <c r="C134" s="9"/>
      <c r="D134" s="9"/>
      <c r="F134" s="12"/>
      <c r="G134" s="14"/>
      <c r="H134" s="14"/>
      <c r="I134" s="14"/>
      <c r="J134" s="12"/>
      <c r="P134" s="54"/>
      <c r="Q134" s="12"/>
    </row>
    <row r="135" spans="1:17" x14ac:dyDescent="0.25">
      <c r="A135" s="11"/>
      <c r="B135" s="9"/>
      <c r="C135" s="9"/>
      <c r="D135" s="9"/>
      <c r="F135" s="12"/>
      <c r="G135" s="14"/>
      <c r="H135" s="14"/>
      <c r="I135" s="14"/>
      <c r="J135" s="12"/>
      <c r="P135" s="54"/>
      <c r="Q135" s="12"/>
    </row>
    <row r="136" spans="1:17" x14ac:dyDescent="0.25">
      <c r="A136" s="11"/>
      <c r="B136" s="9"/>
      <c r="C136" s="9"/>
      <c r="D136" s="9"/>
      <c r="F136" s="12"/>
      <c r="G136" s="14"/>
      <c r="H136" s="14"/>
      <c r="I136" s="14"/>
      <c r="J136" s="12"/>
      <c r="P136" s="54"/>
      <c r="Q136" s="12"/>
    </row>
    <row r="137" spans="1:17" x14ac:dyDescent="0.25">
      <c r="A137" s="11"/>
      <c r="B137" s="9"/>
      <c r="C137" s="9"/>
      <c r="D137" s="9"/>
      <c r="F137" s="12"/>
      <c r="G137" s="14"/>
      <c r="H137" s="14"/>
      <c r="I137" s="14"/>
      <c r="J137" s="12"/>
      <c r="P137" s="54"/>
      <c r="Q137" s="12"/>
    </row>
    <row r="138" spans="1:17" x14ac:dyDescent="0.25">
      <c r="A138" s="11"/>
      <c r="B138" s="9"/>
      <c r="C138" s="9"/>
      <c r="D138" s="9"/>
      <c r="F138" s="12"/>
      <c r="G138" s="14"/>
      <c r="H138" s="14"/>
      <c r="I138" s="14"/>
      <c r="J138" s="12"/>
      <c r="P138" s="54"/>
      <c r="Q138" s="12"/>
    </row>
    <row r="139" spans="1:17" x14ac:dyDescent="0.25">
      <c r="A139" s="11"/>
      <c r="B139" s="9"/>
      <c r="C139" s="9"/>
      <c r="D139" s="9"/>
      <c r="F139" s="12"/>
      <c r="G139" s="14"/>
      <c r="H139" s="14"/>
      <c r="I139" s="14"/>
      <c r="J139" s="12"/>
      <c r="P139" s="54"/>
      <c r="Q139" s="12"/>
    </row>
    <row r="140" spans="1:17" x14ac:dyDescent="0.25">
      <c r="A140" s="11"/>
      <c r="B140" s="9"/>
      <c r="C140" s="9"/>
      <c r="D140" s="9"/>
      <c r="F140" s="12"/>
      <c r="G140" s="14"/>
      <c r="H140" s="14"/>
      <c r="I140" s="14"/>
      <c r="J140" s="12"/>
      <c r="P140" s="54"/>
      <c r="Q140" s="12"/>
    </row>
    <row r="141" spans="1:17" x14ac:dyDescent="0.25">
      <c r="A141" s="11"/>
      <c r="B141" s="9"/>
      <c r="C141" s="9"/>
      <c r="D141" s="9"/>
      <c r="F141" s="12"/>
      <c r="G141" s="14"/>
      <c r="H141" s="14"/>
      <c r="I141" s="14"/>
      <c r="J141" s="12"/>
      <c r="P141" s="54"/>
      <c r="Q141" s="12"/>
    </row>
    <row r="142" spans="1:17" x14ac:dyDescent="0.25">
      <c r="A142" s="11"/>
      <c r="B142" s="9"/>
      <c r="C142" s="9"/>
      <c r="D142" s="9"/>
      <c r="F142" s="12"/>
      <c r="G142" s="14"/>
      <c r="H142" s="14"/>
      <c r="I142" s="14"/>
      <c r="J142" s="12"/>
      <c r="P142" s="54"/>
      <c r="Q142" s="12"/>
    </row>
    <row r="143" spans="1:17" x14ac:dyDescent="0.25">
      <c r="A143" s="11"/>
      <c r="B143" s="9"/>
      <c r="C143" s="9"/>
      <c r="D143" s="9"/>
      <c r="F143" s="12"/>
      <c r="G143" s="14"/>
      <c r="H143" s="14"/>
      <c r="I143" s="14"/>
      <c r="J143" s="12"/>
      <c r="P143" s="54"/>
      <c r="Q143" s="12"/>
    </row>
    <row r="144" spans="1:17" x14ac:dyDescent="0.25">
      <c r="A144" s="11"/>
      <c r="B144" s="9"/>
      <c r="C144" s="9"/>
      <c r="D144" s="9"/>
      <c r="F144" s="12"/>
      <c r="G144" s="14"/>
      <c r="H144" s="14"/>
      <c r="I144" s="14"/>
      <c r="J144" s="12"/>
      <c r="P144" s="54"/>
      <c r="Q144" s="12"/>
    </row>
    <row r="145" spans="1:17" x14ac:dyDescent="0.25">
      <c r="A145" s="15"/>
      <c r="F145" s="12"/>
      <c r="J145" s="12"/>
      <c r="P145" s="54"/>
      <c r="Q145" s="12"/>
    </row>
    <row r="146" spans="1:17" x14ac:dyDescent="0.25">
      <c r="A146" s="15"/>
      <c r="F146" s="12"/>
      <c r="J146" s="12"/>
      <c r="P146" s="54"/>
      <c r="Q146" s="12"/>
    </row>
    <row r="147" spans="1:17" x14ac:dyDescent="0.25">
      <c r="A147" s="15"/>
      <c r="F147" s="12"/>
      <c r="J147" s="12"/>
      <c r="P147" s="54"/>
      <c r="Q147" s="12"/>
    </row>
    <row r="148" spans="1:17" x14ac:dyDescent="0.25">
      <c r="A148" s="15"/>
      <c r="F148" s="12"/>
      <c r="J148" s="12"/>
      <c r="P148" s="54"/>
      <c r="Q148" s="12"/>
    </row>
    <row r="149" spans="1:17" x14ac:dyDescent="0.25">
      <c r="A149" s="15"/>
      <c r="F149" s="12"/>
      <c r="J149" s="12"/>
      <c r="P149" s="54"/>
      <c r="Q149" s="12"/>
    </row>
    <row r="150" spans="1:17" x14ac:dyDescent="0.25">
      <c r="A150" s="15"/>
      <c r="F150" s="12"/>
      <c r="J150" s="12"/>
      <c r="P150" s="54"/>
      <c r="Q150" s="12"/>
    </row>
    <row r="151" spans="1:17" x14ac:dyDescent="0.25">
      <c r="A151" s="15"/>
      <c r="F151" s="12"/>
      <c r="J151" s="12"/>
      <c r="P151" s="54"/>
      <c r="Q151" s="12"/>
    </row>
    <row r="152" spans="1:17" x14ac:dyDescent="0.25">
      <c r="A152" s="15"/>
      <c r="F152" s="12"/>
      <c r="J152" s="12"/>
      <c r="P152" s="54"/>
      <c r="Q152" s="12"/>
    </row>
    <row r="153" spans="1:17" x14ac:dyDescent="0.25">
      <c r="A153" s="15"/>
      <c r="F153" s="12"/>
      <c r="J153" s="12"/>
      <c r="P153" s="54"/>
      <c r="Q153" s="12"/>
    </row>
    <row r="154" spans="1:17" x14ac:dyDescent="0.25">
      <c r="A154" s="16"/>
      <c r="F154" s="12"/>
      <c r="J154" s="12"/>
      <c r="P154" s="54"/>
      <c r="Q154" s="12"/>
    </row>
    <row r="155" spans="1:17" x14ac:dyDescent="0.25">
      <c r="A155" s="16"/>
      <c r="F155" s="12"/>
      <c r="J155" s="12"/>
      <c r="P155" s="54"/>
      <c r="Q155" s="12"/>
    </row>
    <row r="156" spans="1:17" x14ac:dyDescent="0.25">
      <c r="A156" s="16"/>
      <c r="F156" s="12"/>
      <c r="J156" s="12"/>
      <c r="P156" s="54"/>
      <c r="Q156" s="12"/>
    </row>
    <row r="157" spans="1:17" x14ac:dyDescent="0.25">
      <c r="A157" s="16"/>
      <c r="F157" s="12"/>
      <c r="J157" s="12"/>
      <c r="P157" s="54"/>
      <c r="Q157" s="12"/>
    </row>
    <row r="158" spans="1:17" x14ac:dyDescent="0.25">
      <c r="A158" s="16"/>
      <c r="F158" s="12"/>
      <c r="J158" s="12"/>
      <c r="P158" s="54"/>
      <c r="Q158" s="12"/>
    </row>
    <row r="159" spans="1:17" x14ac:dyDescent="0.25">
      <c r="A159" s="16"/>
      <c r="F159" s="12"/>
      <c r="J159" s="12"/>
      <c r="P159" s="54"/>
      <c r="Q159" s="12"/>
    </row>
    <row r="160" spans="1:17" x14ac:dyDescent="0.25">
      <c r="A160" s="16"/>
      <c r="F160" s="12"/>
      <c r="J160" s="12"/>
      <c r="P160" s="54"/>
      <c r="Q160" s="12"/>
    </row>
    <row r="161" spans="1:17" x14ac:dyDescent="0.25">
      <c r="A161" s="16"/>
      <c r="F161" s="12"/>
      <c r="J161" s="12"/>
      <c r="P161" s="54"/>
      <c r="Q161" s="12"/>
    </row>
    <row r="162" spans="1:17" x14ac:dyDescent="0.25">
      <c r="A162" s="16"/>
      <c r="F162" s="12"/>
      <c r="J162" s="12"/>
      <c r="P162" s="54"/>
      <c r="Q162" s="12"/>
    </row>
    <row r="163" spans="1:17" x14ac:dyDescent="0.25">
      <c r="A163" s="16"/>
      <c r="F163" s="12"/>
      <c r="J163" s="12"/>
      <c r="P163" s="54"/>
      <c r="Q163" s="12"/>
    </row>
    <row r="164" spans="1:17" x14ac:dyDescent="0.25">
      <c r="A164" s="16"/>
      <c r="F164" s="12"/>
      <c r="J164" s="12"/>
      <c r="P164" s="54"/>
      <c r="Q164" s="12"/>
    </row>
    <row r="165" spans="1:17" x14ac:dyDescent="0.25">
      <c r="A165" s="16"/>
      <c r="F165" s="12"/>
      <c r="J165" s="12"/>
      <c r="P165" s="54"/>
      <c r="Q165" s="12"/>
    </row>
    <row r="166" spans="1:17" x14ac:dyDescent="0.25">
      <c r="A166" s="16"/>
      <c r="F166" s="12"/>
      <c r="J166" s="12"/>
      <c r="P166" s="54"/>
      <c r="Q166" s="12"/>
    </row>
    <row r="167" spans="1:17" x14ac:dyDescent="0.25">
      <c r="A167" s="16"/>
      <c r="F167" s="12"/>
      <c r="J167" s="12"/>
      <c r="P167" s="54"/>
      <c r="Q167" s="12"/>
    </row>
    <row r="168" spans="1:17" x14ac:dyDescent="0.25">
      <c r="A168" s="16"/>
      <c r="F168" s="12"/>
      <c r="J168" s="12"/>
      <c r="P168" s="54"/>
      <c r="Q168" s="12"/>
    </row>
    <row r="169" spans="1:17" x14ac:dyDescent="0.25">
      <c r="A169" s="16"/>
      <c r="F169" s="12"/>
      <c r="J169" s="12"/>
      <c r="P169" s="54"/>
      <c r="Q169" s="12"/>
    </row>
    <row r="170" spans="1:17" x14ac:dyDescent="0.25">
      <c r="A170" s="16"/>
      <c r="F170" s="12"/>
      <c r="J170" s="12"/>
      <c r="P170" s="54"/>
      <c r="Q170" s="12"/>
    </row>
    <row r="171" spans="1:17" x14ac:dyDescent="0.25">
      <c r="A171" s="16"/>
      <c r="F171" s="12"/>
      <c r="J171" s="12"/>
      <c r="P171" s="54"/>
      <c r="Q171" s="12"/>
    </row>
    <row r="172" spans="1:17" x14ac:dyDescent="0.25">
      <c r="A172" s="16"/>
      <c r="F172" s="12"/>
      <c r="J172" s="12"/>
      <c r="P172" s="54"/>
      <c r="Q172" s="12"/>
    </row>
    <row r="173" spans="1:17" x14ac:dyDescent="0.25">
      <c r="A173" s="16"/>
      <c r="F173" s="12"/>
      <c r="J173" s="12"/>
      <c r="P173" s="54"/>
      <c r="Q173" s="12"/>
    </row>
    <row r="174" spans="1:17" x14ac:dyDescent="0.25">
      <c r="A174" s="16"/>
      <c r="F174" s="12"/>
      <c r="J174" s="12"/>
      <c r="P174" s="54"/>
      <c r="Q174" s="12"/>
    </row>
    <row r="175" spans="1:17" x14ac:dyDescent="0.25">
      <c r="A175" s="16"/>
      <c r="F175" s="12"/>
      <c r="J175" s="12"/>
      <c r="P175" s="54"/>
      <c r="Q175" s="12"/>
    </row>
    <row r="176" spans="1:17" x14ac:dyDescent="0.25">
      <c r="A176" s="16"/>
      <c r="F176" s="12"/>
      <c r="J176" s="12"/>
      <c r="P176" s="54"/>
      <c r="Q176" s="12"/>
    </row>
    <row r="177" spans="1:17" x14ac:dyDescent="0.25">
      <c r="A177" s="16"/>
      <c r="F177" s="12"/>
      <c r="J177" s="12"/>
      <c r="P177" s="54"/>
      <c r="Q177" s="12"/>
    </row>
    <row r="178" spans="1:17" x14ac:dyDescent="0.25">
      <c r="A178" s="16"/>
      <c r="F178" s="12"/>
      <c r="J178" s="12"/>
      <c r="P178" s="54"/>
      <c r="Q178" s="12"/>
    </row>
    <row r="179" spans="1:17" x14ac:dyDescent="0.25">
      <c r="A179" s="16"/>
      <c r="F179" s="12"/>
      <c r="J179" s="12"/>
      <c r="P179" s="54"/>
      <c r="Q179" s="12"/>
    </row>
    <row r="180" spans="1:17" x14ac:dyDescent="0.25">
      <c r="A180" s="16"/>
      <c r="F180" s="12"/>
      <c r="J180" s="12"/>
      <c r="P180" s="54"/>
      <c r="Q180" s="12"/>
    </row>
    <row r="181" spans="1:17" x14ac:dyDescent="0.25">
      <c r="A181" s="16"/>
      <c r="F181" s="12"/>
      <c r="J181" s="12"/>
      <c r="P181" s="54"/>
      <c r="Q181" s="12"/>
    </row>
    <row r="182" spans="1:17" x14ac:dyDescent="0.25">
      <c r="A182" s="16"/>
      <c r="F182" s="12"/>
      <c r="J182" s="12"/>
      <c r="P182" s="54"/>
      <c r="Q182" s="12"/>
    </row>
    <row r="183" spans="1:17" x14ac:dyDescent="0.25">
      <c r="A183" s="16"/>
      <c r="F183" s="12"/>
      <c r="J183" s="12"/>
      <c r="P183" s="54"/>
      <c r="Q183" s="12"/>
    </row>
    <row r="184" spans="1:17" x14ac:dyDescent="0.25">
      <c r="A184" s="16"/>
      <c r="F184" s="12"/>
      <c r="J184" s="12"/>
      <c r="P184" s="54"/>
      <c r="Q184" s="12"/>
    </row>
    <row r="185" spans="1:17" x14ac:dyDescent="0.25">
      <c r="A185" s="16"/>
      <c r="F185" s="12"/>
      <c r="J185" s="12"/>
      <c r="P185" s="54"/>
      <c r="Q185" s="12"/>
    </row>
    <row r="186" spans="1:17" x14ac:dyDescent="0.25">
      <c r="A186" s="16"/>
      <c r="F186" s="12"/>
      <c r="J186" s="12"/>
      <c r="P186" s="54"/>
      <c r="Q186" s="12"/>
    </row>
    <row r="187" spans="1:17" x14ac:dyDescent="0.25">
      <c r="A187" s="16"/>
      <c r="F187" s="12"/>
      <c r="J187" s="12"/>
      <c r="P187" s="54"/>
      <c r="Q187" s="12"/>
    </row>
    <row r="188" spans="1:17" x14ac:dyDescent="0.25">
      <c r="A188" s="16"/>
      <c r="F188" s="12"/>
      <c r="J188" s="12"/>
      <c r="P188" s="54"/>
      <c r="Q188" s="12"/>
    </row>
    <row r="189" spans="1:17" x14ac:dyDescent="0.25">
      <c r="A189" s="16"/>
      <c r="F189" s="12"/>
      <c r="J189" s="12"/>
      <c r="P189" s="54"/>
      <c r="Q189" s="12"/>
    </row>
    <row r="190" spans="1:17" x14ac:dyDescent="0.25">
      <c r="A190" s="16"/>
      <c r="F190" s="12"/>
      <c r="J190" s="12"/>
      <c r="P190" s="54"/>
      <c r="Q190" s="12"/>
    </row>
    <row r="191" spans="1:17" x14ac:dyDescent="0.25">
      <c r="A191" s="16"/>
      <c r="F191" s="12"/>
      <c r="J191" s="12"/>
      <c r="P191" s="54"/>
      <c r="Q191" s="12"/>
    </row>
    <row r="192" spans="1:17" x14ac:dyDescent="0.25">
      <c r="A192" s="16"/>
      <c r="F192" s="12"/>
      <c r="J192" s="12"/>
      <c r="P192" s="54"/>
      <c r="Q192" s="12"/>
    </row>
    <row r="193" spans="1:17" x14ac:dyDescent="0.25">
      <c r="A193" s="16"/>
      <c r="F193" s="12"/>
      <c r="J193" s="12"/>
      <c r="P193" s="54"/>
      <c r="Q193" s="12"/>
    </row>
    <row r="194" spans="1:17" x14ac:dyDescent="0.25">
      <c r="A194" s="16"/>
      <c r="F194" s="12"/>
      <c r="J194" s="12"/>
      <c r="P194" s="54"/>
      <c r="Q194" s="12"/>
    </row>
    <row r="195" spans="1:17" x14ac:dyDescent="0.25">
      <c r="A195" s="16"/>
      <c r="F195" s="12"/>
      <c r="J195" s="12"/>
      <c r="P195" s="54"/>
      <c r="Q195" s="12"/>
    </row>
    <row r="196" spans="1:17" x14ac:dyDescent="0.25">
      <c r="A196" s="16"/>
      <c r="F196" s="12"/>
      <c r="J196" s="12"/>
      <c r="P196" s="54"/>
      <c r="Q196" s="12"/>
    </row>
    <row r="197" spans="1:17" x14ac:dyDescent="0.25">
      <c r="A197" s="16"/>
      <c r="F197" s="12"/>
      <c r="J197" s="12"/>
      <c r="P197" s="54"/>
      <c r="Q197" s="12"/>
    </row>
    <row r="198" spans="1:17" x14ac:dyDescent="0.25">
      <c r="A198" s="16"/>
      <c r="F198" s="12"/>
      <c r="J198" s="12"/>
      <c r="P198" s="54"/>
      <c r="Q198" s="12"/>
    </row>
    <row r="199" spans="1:17" x14ac:dyDescent="0.25">
      <c r="A199" s="16"/>
      <c r="F199" s="12"/>
      <c r="J199" s="12"/>
      <c r="P199" s="54"/>
      <c r="Q199" s="12"/>
    </row>
    <row r="200" spans="1:17" x14ac:dyDescent="0.25">
      <c r="A200" s="16"/>
      <c r="F200" s="12"/>
      <c r="J200" s="12"/>
      <c r="P200" s="54"/>
      <c r="Q200" s="12"/>
    </row>
    <row r="201" spans="1:17" x14ac:dyDescent="0.25">
      <c r="A201" s="16"/>
      <c r="F201" s="12"/>
      <c r="J201" s="12"/>
      <c r="P201" s="54"/>
      <c r="Q201" s="12"/>
    </row>
    <row r="202" spans="1:17" x14ac:dyDescent="0.25">
      <c r="A202" s="16"/>
      <c r="F202" s="12"/>
      <c r="J202" s="12"/>
      <c r="P202" s="54"/>
      <c r="Q202" s="12"/>
    </row>
    <row r="203" spans="1:17" x14ac:dyDescent="0.25">
      <c r="A203" s="16"/>
      <c r="F203" s="12"/>
      <c r="J203" s="12"/>
      <c r="P203" s="54"/>
      <c r="Q203" s="12"/>
    </row>
    <row r="204" spans="1:17" x14ac:dyDescent="0.25">
      <c r="A204" s="16"/>
      <c r="F204" s="12"/>
      <c r="J204" s="12"/>
      <c r="P204" s="54"/>
      <c r="Q204" s="12"/>
    </row>
    <row r="205" spans="1:17" x14ac:dyDescent="0.25">
      <c r="A205" s="16"/>
      <c r="F205" s="12"/>
      <c r="J205" s="12"/>
      <c r="P205" s="54"/>
      <c r="Q205" s="12"/>
    </row>
    <row r="206" spans="1:17" x14ac:dyDescent="0.25">
      <c r="A206" s="16"/>
      <c r="F206" s="12"/>
      <c r="J206" s="12"/>
      <c r="P206" s="54"/>
      <c r="Q206" s="12"/>
    </row>
    <row r="207" spans="1:17" x14ac:dyDescent="0.25">
      <c r="A207" s="16"/>
      <c r="F207" s="12"/>
      <c r="J207" s="12"/>
      <c r="P207" s="54"/>
      <c r="Q207" s="12"/>
    </row>
    <row r="208" spans="1:17" x14ac:dyDescent="0.25">
      <c r="A208" s="16"/>
      <c r="F208" s="12"/>
      <c r="J208" s="12"/>
      <c r="P208" s="54"/>
      <c r="Q208" s="12"/>
    </row>
    <row r="209" spans="1:17" x14ac:dyDescent="0.25">
      <c r="A209" s="16"/>
      <c r="F209" s="12"/>
      <c r="J209" s="12"/>
      <c r="P209" s="54"/>
      <c r="Q209" s="12"/>
    </row>
    <row r="210" spans="1:17" x14ac:dyDescent="0.25">
      <c r="A210" s="16"/>
      <c r="F210" s="12"/>
      <c r="J210" s="12"/>
      <c r="P210" s="54"/>
      <c r="Q210" s="12"/>
    </row>
    <row r="211" spans="1:17" x14ac:dyDescent="0.25">
      <c r="A211" s="16"/>
      <c r="F211" s="12"/>
      <c r="J211" s="12"/>
      <c r="P211" s="54"/>
      <c r="Q211" s="12"/>
    </row>
    <row r="212" spans="1:17" x14ac:dyDescent="0.25">
      <c r="A212" s="16"/>
      <c r="F212" s="12"/>
      <c r="J212" s="12"/>
      <c r="P212" s="54"/>
      <c r="Q212" s="12"/>
    </row>
    <row r="213" spans="1:17" x14ac:dyDescent="0.25">
      <c r="A213" s="16"/>
      <c r="F213" s="12"/>
      <c r="J213" s="12"/>
      <c r="P213" s="54"/>
      <c r="Q213" s="12"/>
    </row>
    <row r="214" spans="1:17" x14ac:dyDescent="0.25">
      <c r="A214" s="16"/>
      <c r="F214" s="12"/>
      <c r="J214" s="12"/>
      <c r="P214" s="54"/>
      <c r="Q214" s="12"/>
    </row>
    <row r="215" spans="1:17" x14ac:dyDescent="0.25">
      <c r="A215" s="16"/>
      <c r="F215" s="12"/>
      <c r="J215" s="12"/>
      <c r="P215" s="54"/>
      <c r="Q215" s="12"/>
    </row>
    <row r="216" spans="1:17" x14ac:dyDescent="0.25">
      <c r="A216" s="16"/>
      <c r="F216" s="12"/>
      <c r="J216" s="12"/>
      <c r="P216" s="54"/>
      <c r="Q216" s="12"/>
    </row>
    <row r="217" spans="1:17" x14ac:dyDescent="0.25">
      <c r="A217" s="16"/>
      <c r="F217" s="12"/>
      <c r="J217" s="12"/>
      <c r="P217" s="54"/>
      <c r="Q217" s="12"/>
    </row>
    <row r="218" spans="1:17" x14ac:dyDescent="0.25">
      <c r="A218" s="16"/>
      <c r="F218" s="12"/>
      <c r="J218" s="12"/>
      <c r="P218" s="54"/>
      <c r="Q218" s="12"/>
    </row>
    <row r="219" spans="1:17" x14ac:dyDescent="0.25">
      <c r="A219" s="16"/>
      <c r="F219" s="12"/>
      <c r="J219" s="12"/>
      <c r="P219" s="54"/>
      <c r="Q219" s="12"/>
    </row>
    <row r="220" spans="1:17" x14ac:dyDescent="0.25">
      <c r="A220" s="16"/>
      <c r="F220" s="12"/>
      <c r="J220" s="12"/>
      <c r="P220" s="54"/>
      <c r="Q220" s="12"/>
    </row>
    <row r="221" spans="1:17" x14ac:dyDescent="0.25">
      <c r="A221" s="16"/>
      <c r="F221" s="12"/>
      <c r="J221" s="12"/>
      <c r="P221" s="54"/>
      <c r="Q221" s="12"/>
    </row>
    <row r="222" spans="1:17" x14ac:dyDescent="0.25">
      <c r="A222" s="16"/>
      <c r="F222" s="12"/>
      <c r="J222" s="12"/>
      <c r="P222" s="54"/>
      <c r="Q222" s="12"/>
    </row>
    <row r="223" spans="1:17" x14ac:dyDescent="0.25">
      <c r="A223" s="16"/>
      <c r="F223" s="12"/>
      <c r="J223" s="12"/>
      <c r="P223" s="54"/>
      <c r="Q223" s="12"/>
    </row>
    <row r="224" spans="1:17" x14ac:dyDescent="0.25">
      <c r="A224" s="16"/>
      <c r="F224" s="12"/>
      <c r="J224" s="12"/>
      <c r="P224" s="54"/>
      <c r="Q224" s="12"/>
    </row>
    <row r="225" spans="1:17" x14ac:dyDescent="0.25">
      <c r="A225" s="16"/>
      <c r="F225" s="12"/>
      <c r="J225" s="12"/>
      <c r="P225" s="54"/>
      <c r="Q225" s="12"/>
    </row>
    <row r="226" spans="1:17" x14ac:dyDescent="0.25">
      <c r="A226" s="16"/>
      <c r="F226" s="12"/>
      <c r="J226" s="12"/>
      <c r="P226" s="54"/>
      <c r="Q226" s="12"/>
    </row>
    <row r="227" spans="1:17" x14ac:dyDescent="0.25">
      <c r="A227" s="16"/>
      <c r="F227" s="12"/>
      <c r="J227" s="12"/>
      <c r="P227" s="54"/>
      <c r="Q227" s="12"/>
    </row>
    <row r="228" spans="1:17" x14ac:dyDescent="0.25">
      <c r="A228" s="16"/>
      <c r="F228" s="12"/>
      <c r="J228" s="12"/>
      <c r="P228" s="54"/>
      <c r="Q228" s="12"/>
    </row>
    <row r="229" spans="1:17" x14ac:dyDescent="0.25">
      <c r="A229" s="16"/>
      <c r="F229" s="12"/>
      <c r="J229" s="12"/>
      <c r="P229" s="54"/>
      <c r="Q229" s="12"/>
    </row>
    <row r="230" spans="1:17" x14ac:dyDescent="0.25">
      <c r="A230" s="16"/>
      <c r="F230" s="12"/>
      <c r="J230" s="12"/>
      <c r="P230" s="54"/>
      <c r="Q230" s="12"/>
    </row>
    <row r="231" spans="1:17" x14ac:dyDescent="0.25">
      <c r="A231" s="16"/>
      <c r="F231" s="12"/>
      <c r="J231" s="12"/>
      <c r="P231" s="54"/>
      <c r="Q231" s="12"/>
    </row>
    <row r="232" spans="1:17" x14ac:dyDescent="0.25">
      <c r="A232" s="16"/>
      <c r="F232" s="12"/>
      <c r="J232" s="12"/>
      <c r="P232" s="54"/>
      <c r="Q232" s="12"/>
    </row>
    <row r="233" spans="1:17" x14ac:dyDescent="0.25">
      <c r="A233" s="16"/>
      <c r="F233" s="12"/>
      <c r="J233" s="12"/>
      <c r="P233" s="54"/>
      <c r="Q233" s="12"/>
    </row>
    <row r="234" spans="1:17" x14ac:dyDescent="0.25">
      <c r="A234" s="16"/>
      <c r="F234" s="12"/>
      <c r="J234" s="12"/>
      <c r="P234" s="54"/>
      <c r="Q234" s="12"/>
    </row>
    <row r="235" spans="1:17" x14ac:dyDescent="0.25">
      <c r="A235" s="16"/>
      <c r="F235" s="12"/>
      <c r="J235" s="12"/>
      <c r="P235" s="54"/>
      <c r="Q235" s="12"/>
    </row>
    <row r="236" spans="1:17" x14ac:dyDescent="0.25">
      <c r="A236" s="16"/>
      <c r="F236" s="12"/>
      <c r="J236" s="12"/>
      <c r="P236" s="54"/>
      <c r="Q236" s="12"/>
    </row>
    <row r="237" spans="1:17" x14ac:dyDescent="0.25">
      <c r="A237" s="16"/>
      <c r="F237" s="12"/>
      <c r="J237" s="12"/>
      <c r="P237" s="54"/>
      <c r="Q237" s="12"/>
    </row>
    <row r="238" spans="1:17" x14ac:dyDescent="0.25">
      <c r="A238" s="16"/>
      <c r="F238" s="12"/>
      <c r="J238" s="12"/>
      <c r="P238" s="54"/>
      <c r="Q238" s="12"/>
    </row>
    <row r="239" spans="1:17" x14ac:dyDescent="0.25">
      <c r="A239" s="16"/>
      <c r="F239" s="12"/>
      <c r="J239" s="12"/>
      <c r="P239" s="54"/>
      <c r="Q239" s="12"/>
    </row>
    <row r="240" spans="1:17" x14ac:dyDescent="0.25">
      <c r="A240" s="16"/>
      <c r="F240" s="12"/>
      <c r="J240" s="12"/>
      <c r="P240" s="54"/>
      <c r="Q240" s="12"/>
    </row>
    <row r="241" spans="1:17" x14ac:dyDescent="0.25">
      <c r="A241" s="16"/>
      <c r="F241" s="12"/>
      <c r="J241" s="12"/>
      <c r="P241" s="54"/>
      <c r="Q241" s="12"/>
    </row>
    <row r="242" spans="1:17" x14ac:dyDescent="0.25">
      <c r="A242" s="16"/>
      <c r="F242" s="12"/>
      <c r="J242" s="12"/>
      <c r="P242" s="54"/>
      <c r="Q242" s="12"/>
    </row>
    <row r="243" spans="1:17" x14ac:dyDescent="0.25">
      <c r="A243" s="16"/>
      <c r="F243" s="12"/>
      <c r="J243" s="12"/>
      <c r="P243" s="54"/>
      <c r="Q243" s="12"/>
    </row>
    <row r="244" spans="1:17" x14ac:dyDescent="0.25">
      <c r="A244" s="16"/>
      <c r="F244" s="12"/>
      <c r="J244" s="12"/>
      <c r="P244" s="54"/>
      <c r="Q244" s="12"/>
    </row>
    <row r="245" spans="1:17" x14ac:dyDescent="0.25">
      <c r="A245" s="16"/>
      <c r="F245" s="12"/>
      <c r="J245" s="12"/>
      <c r="P245" s="54"/>
      <c r="Q245" s="12"/>
    </row>
    <row r="246" spans="1:17" x14ac:dyDescent="0.25">
      <c r="A246" s="16"/>
      <c r="F246" s="12"/>
      <c r="J246" s="12"/>
      <c r="P246" s="54"/>
      <c r="Q246" s="12"/>
    </row>
    <row r="247" spans="1:17" x14ac:dyDescent="0.25">
      <c r="A247" s="16"/>
      <c r="F247" s="12"/>
      <c r="J247" s="12"/>
      <c r="P247" s="54"/>
      <c r="Q247" s="12"/>
    </row>
    <row r="248" spans="1:17" x14ac:dyDescent="0.25">
      <c r="A248" s="16"/>
      <c r="F248" s="12"/>
      <c r="J248" s="12"/>
      <c r="P248" s="54"/>
      <c r="Q248" s="12"/>
    </row>
    <row r="249" spans="1:17" x14ac:dyDescent="0.25">
      <c r="A249" s="16"/>
      <c r="F249" s="12"/>
      <c r="J249" s="12"/>
      <c r="P249" s="54"/>
      <c r="Q249" s="12"/>
    </row>
    <row r="250" spans="1:17" x14ac:dyDescent="0.25">
      <c r="A250" s="16"/>
      <c r="F250" s="12"/>
      <c r="J250" s="12"/>
      <c r="P250" s="54"/>
      <c r="Q250" s="12"/>
    </row>
    <row r="251" spans="1:17" x14ac:dyDescent="0.25">
      <c r="A251" s="16"/>
      <c r="F251" s="12"/>
      <c r="J251" s="12"/>
      <c r="P251" s="54"/>
      <c r="Q251" s="12"/>
    </row>
    <row r="252" spans="1:17" x14ac:dyDescent="0.25">
      <c r="A252" s="16"/>
      <c r="F252" s="12"/>
      <c r="J252" s="12"/>
      <c r="P252" s="54"/>
      <c r="Q252" s="12"/>
    </row>
    <row r="253" spans="1:17" x14ac:dyDescent="0.25">
      <c r="A253" s="16"/>
      <c r="F253" s="12"/>
      <c r="J253" s="12"/>
      <c r="P253" s="54"/>
      <c r="Q253" s="12"/>
    </row>
    <row r="254" spans="1:17" x14ac:dyDescent="0.25">
      <c r="A254" s="16"/>
      <c r="F254" s="12"/>
      <c r="J254" s="12"/>
      <c r="P254" s="54"/>
      <c r="Q254" s="12"/>
    </row>
    <row r="255" spans="1:17" x14ac:dyDescent="0.25">
      <c r="A255" s="16"/>
      <c r="F255" s="12"/>
      <c r="J255" s="12"/>
      <c r="P255" s="54"/>
      <c r="Q255" s="12"/>
    </row>
    <row r="256" spans="1:17" x14ac:dyDescent="0.25">
      <c r="A256" s="16"/>
      <c r="F256" s="12"/>
      <c r="J256" s="12"/>
      <c r="P256" s="54"/>
      <c r="Q256" s="12"/>
    </row>
    <row r="257" spans="1:17" x14ac:dyDescent="0.25">
      <c r="A257" s="16"/>
      <c r="F257" s="12"/>
      <c r="J257" s="12"/>
      <c r="P257" s="54"/>
      <c r="Q257" s="12"/>
    </row>
    <row r="258" spans="1:17" x14ac:dyDescent="0.25">
      <c r="A258" s="16"/>
      <c r="F258" s="12"/>
      <c r="J258" s="12"/>
      <c r="P258" s="54"/>
      <c r="Q258" s="12"/>
    </row>
    <row r="259" spans="1:17" x14ac:dyDescent="0.25">
      <c r="A259" s="16"/>
      <c r="F259" s="12"/>
      <c r="J259" s="12"/>
      <c r="P259" s="54"/>
      <c r="Q259" s="12"/>
    </row>
    <row r="260" spans="1:17" x14ac:dyDescent="0.25">
      <c r="A260" s="16"/>
      <c r="F260" s="12"/>
      <c r="J260" s="12"/>
      <c r="P260" s="54"/>
      <c r="Q260" s="12"/>
    </row>
    <row r="261" spans="1:17" x14ac:dyDescent="0.25">
      <c r="A261" s="16"/>
      <c r="F261" s="12"/>
      <c r="J261" s="12"/>
      <c r="P261" s="54"/>
      <c r="Q261" s="12"/>
    </row>
    <row r="262" spans="1:17" x14ac:dyDescent="0.25">
      <c r="A262" s="16"/>
      <c r="F262" s="12"/>
      <c r="J262" s="12"/>
      <c r="P262" s="54"/>
      <c r="Q262" s="12"/>
    </row>
    <row r="263" spans="1:17" x14ac:dyDescent="0.25">
      <c r="A263" s="16"/>
      <c r="F263" s="12"/>
      <c r="J263" s="12"/>
      <c r="P263" s="54"/>
      <c r="Q263" s="12"/>
    </row>
    <row r="264" spans="1:17" x14ac:dyDescent="0.25">
      <c r="A264" s="16"/>
      <c r="F264" s="12"/>
      <c r="J264" s="12"/>
      <c r="P264" s="54"/>
      <c r="Q264" s="12"/>
    </row>
    <row r="265" spans="1:17" x14ac:dyDescent="0.25">
      <c r="A265" s="16"/>
      <c r="F265" s="12"/>
      <c r="J265" s="12"/>
      <c r="P265" s="54"/>
      <c r="Q265" s="12"/>
    </row>
    <row r="266" spans="1:17" x14ac:dyDescent="0.25">
      <c r="A266" s="16"/>
      <c r="F266" s="12"/>
      <c r="J266" s="12"/>
      <c r="P266" s="54"/>
      <c r="Q266" s="12"/>
    </row>
    <row r="267" spans="1:17" x14ac:dyDescent="0.25">
      <c r="A267" s="16"/>
      <c r="F267" s="12"/>
      <c r="J267" s="12"/>
      <c r="P267" s="54"/>
      <c r="Q267" s="12"/>
    </row>
    <row r="268" spans="1:17" x14ac:dyDescent="0.25">
      <c r="A268" s="16"/>
      <c r="F268" s="12"/>
      <c r="J268" s="12"/>
      <c r="P268" s="54"/>
      <c r="Q268" s="12"/>
    </row>
    <row r="269" spans="1:17" x14ac:dyDescent="0.25">
      <c r="A269" s="16"/>
      <c r="F269" s="12"/>
      <c r="J269" s="12"/>
      <c r="P269" s="54"/>
      <c r="Q269" s="12"/>
    </row>
    <row r="270" spans="1:17" x14ac:dyDescent="0.25">
      <c r="A270" s="16"/>
      <c r="F270" s="12"/>
      <c r="J270" s="12"/>
      <c r="P270" s="54"/>
      <c r="Q270" s="12"/>
    </row>
    <row r="271" spans="1:17" x14ac:dyDescent="0.25">
      <c r="A271" s="16"/>
      <c r="F271" s="12"/>
      <c r="J271" s="12"/>
      <c r="P271" s="54"/>
      <c r="Q271" s="12"/>
    </row>
    <row r="272" spans="1:17" x14ac:dyDescent="0.25">
      <c r="A272" s="16"/>
      <c r="F272" s="12"/>
      <c r="J272" s="12"/>
      <c r="P272" s="54"/>
      <c r="Q272" s="12"/>
    </row>
    <row r="273" spans="1:17" x14ac:dyDescent="0.25">
      <c r="A273" s="16"/>
      <c r="F273" s="12"/>
      <c r="J273" s="12"/>
      <c r="P273" s="54"/>
      <c r="Q273" s="12"/>
    </row>
    <row r="274" spans="1:17" x14ac:dyDescent="0.25">
      <c r="A274" s="16"/>
      <c r="F274" s="12"/>
      <c r="J274" s="12"/>
      <c r="P274" s="54"/>
      <c r="Q274" s="12"/>
    </row>
    <row r="275" spans="1:17" x14ac:dyDescent="0.25">
      <c r="A275" s="16"/>
      <c r="F275" s="12"/>
      <c r="J275" s="12"/>
      <c r="P275" s="54"/>
      <c r="Q275" s="12"/>
    </row>
    <row r="276" spans="1:17" x14ac:dyDescent="0.25">
      <c r="A276" s="16"/>
      <c r="F276" s="12"/>
      <c r="J276" s="12"/>
      <c r="P276" s="54"/>
      <c r="Q276" s="12"/>
    </row>
    <row r="277" spans="1:17" x14ac:dyDescent="0.25">
      <c r="A277" s="16"/>
      <c r="F277" s="12"/>
      <c r="J277" s="12"/>
      <c r="P277" s="54"/>
      <c r="Q277" s="12"/>
    </row>
    <row r="278" spans="1:17" x14ac:dyDescent="0.25">
      <c r="A278" s="16"/>
      <c r="F278" s="12"/>
      <c r="J278" s="12"/>
      <c r="P278" s="54"/>
      <c r="Q278" s="12"/>
    </row>
    <row r="279" spans="1:17" x14ac:dyDescent="0.25">
      <c r="A279" s="16"/>
      <c r="F279" s="12"/>
      <c r="J279" s="12"/>
      <c r="P279" s="54"/>
      <c r="Q279" s="12"/>
    </row>
    <row r="280" spans="1:17" x14ac:dyDescent="0.25">
      <c r="A280" s="16"/>
      <c r="F280" s="12"/>
      <c r="J280" s="12"/>
      <c r="P280" s="54"/>
      <c r="Q280" s="12"/>
    </row>
    <row r="281" spans="1:17" x14ac:dyDescent="0.25">
      <c r="A281" s="16"/>
      <c r="F281" s="12"/>
      <c r="J281" s="12"/>
      <c r="P281" s="54"/>
      <c r="Q281" s="12"/>
    </row>
    <row r="282" spans="1:17" x14ac:dyDescent="0.25">
      <c r="A282" s="16"/>
      <c r="F282" s="12"/>
      <c r="J282" s="12"/>
      <c r="P282" s="54"/>
      <c r="Q282" s="12"/>
    </row>
    <row r="283" spans="1:17" x14ac:dyDescent="0.25">
      <c r="A283" s="16"/>
      <c r="F283" s="12"/>
      <c r="J283" s="12"/>
      <c r="P283" s="54"/>
      <c r="Q283" s="12"/>
    </row>
    <row r="284" spans="1:17" x14ac:dyDescent="0.25">
      <c r="A284" s="16"/>
      <c r="F284" s="12"/>
      <c r="J284" s="12"/>
      <c r="P284" s="54"/>
      <c r="Q284" s="12"/>
    </row>
    <row r="285" spans="1:17" x14ac:dyDescent="0.25">
      <c r="A285" s="16"/>
      <c r="F285" s="12"/>
      <c r="J285" s="12"/>
      <c r="P285" s="54"/>
      <c r="Q285" s="12"/>
    </row>
    <row r="286" spans="1:17" x14ac:dyDescent="0.25">
      <c r="A286" s="16"/>
      <c r="F286" s="12"/>
      <c r="J286" s="12"/>
      <c r="P286" s="54"/>
      <c r="Q286" s="12"/>
    </row>
    <row r="287" spans="1:17" x14ac:dyDescent="0.25">
      <c r="A287" s="16"/>
      <c r="F287" s="12"/>
      <c r="J287" s="12"/>
      <c r="P287" s="54"/>
      <c r="Q287" s="12"/>
    </row>
    <row r="288" spans="1:17" x14ac:dyDescent="0.25">
      <c r="A288" s="16"/>
      <c r="F288" s="12"/>
      <c r="J288" s="12"/>
      <c r="P288" s="54"/>
      <c r="Q288" s="12"/>
    </row>
    <row r="289" spans="1:22" x14ac:dyDescent="0.25">
      <c r="A289" s="16"/>
      <c r="F289" s="12"/>
      <c r="J289" s="12"/>
      <c r="P289" s="54"/>
      <c r="Q289" s="12"/>
    </row>
    <row r="290" spans="1:22" x14ac:dyDescent="0.25">
      <c r="A290" s="16"/>
      <c r="F290" s="12"/>
      <c r="J290" s="12"/>
      <c r="P290" s="54"/>
      <c r="Q290" s="12"/>
    </row>
    <row r="291" spans="1:22" x14ac:dyDescent="0.25">
      <c r="A291" s="16"/>
      <c r="F291" s="12"/>
      <c r="J291" s="12"/>
      <c r="P291" s="54"/>
      <c r="Q291" s="12"/>
    </row>
    <row r="292" spans="1:22" x14ac:dyDescent="0.25">
      <c r="A292" s="16"/>
      <c r="F292" s="12"/>
      <c r="J292" s="12"/>
      <c r="P292" s="54"/>
      <c r="Q292" s="12"/>
    </row>
    <row r="293" spans="1:22" x14ac:dyDescent="0.25">
      <c r="A293" s="16"/>
      <c r="F293" s="12"/>
      <c r="J293" s="12"/>
      <c r="P293" s="54"/>
      <c r="Q293" s="12"/>
    </row>
    <row r="294" spans="1:22" x14ac:dyDescent="0.25">
      <c r="A294" s="16"/>
      <c r="F294" s="12"/>
      <c r="J294" s="12"/>
      <c r="P294" s="54"/>
      <c r="Q294" s="12"/>
    </row>
    <row r="295" spans="1:22" x14ac:dyDescent="0.25">
      <c r="A295" s="16"/>
      <c r="F295" s="12"/>
      <c r="J295" s="12"/>
      <c r="P295" s="54"/>
      <c r="Q295" s="12"/>
    </row>
    <row r="296" spans="1:22" x14ac:dyDescent="0.25">
      <c r="A296" s="16"/>
      <c r="F296" s="12"/>
      <c r="J296" s="12"/>
      <c r="P296" s="54"/>
      <c r="Q296" s="12"/>
    </row>
    <row r="297" spans="1:22" x14ac:dyDescent="0.25">
      <c r="A297" s="16"/>
      <c r="F297" s="12"/>
      <c r="J297" s="12"/>
      <c r="P297" s="54"/>
      <c r="Q297" s="12"/>
    </row>
    <row r="298" spans="1:22" x14ac:dyDescent="0.25">
      <c r="A298" s="16"/>
      <c r="F298" s="12"/>
      <c r="J298" s="12"/>
      <c r="P298" s="54"/>
      <c r="Q298" s="12"/>
    </row>
    <row r="299" spans="1:22" x14ac:dyDescent="0.25">
      <c r="A299" s="16"/>
      <c r="F299" s="12"/>
      <c r="J299" s="12"/>
      <c r="P299" s="54"/>
      <c r="Q299" s="12"/>
    </row>
    <row r="300" spans="1:22" x14ac:dyDescent="0.25">
      <c r="A300" s="16"/>
      <c r="F300" s="12"/>
      <c r="J300" s="12"/>
      <c r="P300" s="54"/>
      <c r="Q300" s="12"/>
    </row>
    <row r="301" spans="1:22" x14ac:dyDescent="0.25">
      <c r="A301" s="16"/>
      <c r="F301" s="12"/>
      <c r="J301" s="12"/>
      <c r="P301" s="54"/>
      <c r="Q301" s="12"/>
    </row>
    <row r="302" spans="1:22" x14ac:dyDescent="0.25">
      <c r="A302" s="19">
        <f>COUNTA(A7:A301)</f>
        <v>0</v>
      </c>
      <c r="B302" s="19">
        <f>COUNTA(B7:B301)</f>
        <v>0</v>
      </c>
      <c r="C302" s="19"/>
      <c r="D302" s="19"/>
      <c r="E302" s="19">
        <f>COUNTA(E7:E301)</f>
        <v>0</v>
      </c>
      <c r="F302" s="19">
        <f>COUNTA(F7:F301)</f>
        <v>0</v>
      </c>
      <c r="G302" s="19">
        <f>COUNTA(G7:G301)</f>
        <v>0</v>
      </c>
      <c r="H302" s="19"/>
      <c r="I302" s="19"/>
      <c r="J302" s="19">
        <f>COUNTA(J7:J301)</f>
        <v>0</v>
      </c>
      <c r="K302" s="19">
        <f>COUNTA(K7:K301)</f>
        <v>0</v>
      </c>
      <c r="L302" s="19">
        <f>COUNTA(L7:L301)</f>
        <v>0</v>
      </c>
      <c r="M302" s="19"/>
      <c r="N302" s="19">
        <f>COUNTA(N7:N301)</f>
        <v>0</v>
      </c>
      <c r="O302" s="19">
        <f>COUNTA(O7:O301)</f>
        <v>0</v>
      </c>
      <c r="P302" s="19">
        <f>COUNTA(P7:P301)</f>
        <v>0</v>
      </c>
      <c r="Q302" s="19"/>
      <c r="R302" s="19">
        <f>COUNTA(R7:R301)</f>
        <v>0</v>
      </c>
      <c r="S302" s="19">
        <f>COUNTA(S7:S301)</f>
        <v>0</v>
      </c>
      <c r="T302" s="19"/>
      <c r="U302" s="19">
        <f>COUNTA(U7:U301)</f>
        <v>0</v>
      </c>
      <c r="V302" s="19">
        <f>COUNTA(V7:V301)</f>
        <v>0</v>
      </c>
    </row>
    <row r="303" spans="1:22" x14ac:dyDescent="0.25">
      <c r="L303" s="12"/>
    </row>
    <row r="304" spans="1:22" x14ac:dyDescent="0.25">
      <c r="L304" s="12"/>
    </row>
    <row r="305" spans="12:12" x14ac:dyDescent="0.25">
      <c r="L305" s="12"/>
    </row>
    <row r="306" spans="12:12" x14ac:dyDescent="0.25">
      <c r="L306" s="12"/>
    </row>
    <row r="307" spans="12:12" x14ac:dyDescent="0.25">
      <c r="L307" s="12"/>
    </row>
    <row r="308" spans="12:12" x14ac:dyDescent="0.25">
      <c r="L308" s="12"/>
    </row>
    <row r="309" spans="12:12" x14ac:dyDescent="0.25">
      <c r="L309" s="12"/>
    </row>
    <row r="310" spans="12:12" x14ac:dyDescent="0.25">
      <c r="L310" s="12"/>
    </row>
    <row r="311" spans="12:12" x14ac:dyDescent="0.25">
      <c r="L311" s="12"/>
    </row>
    <row r="312" spans="12:12" x14ac:dyDescent="0.25">
      <c r="L312" s="12"/>
    </row>
    <row r="313" spans="12:12" x14ac:dyDescent="0.25">
      <c r="L313" s="12"/>
    </row>
    <row r="314" spans="12:12" x14ac:dyDescent="0.25">
      <c r="L314" s="12"/>
    </row>
    <row r="315" spans="12:12" x14ac:dyDescent="0.25">
      <c r="L315" s="12"/>
    </row>
    <row r="316" spans="12:12" x14ac:dyDescent="0.25">
      <c r="L316" s="12"/>
    </row>
    <row r="317" spans="12:12" x14ac:dyDescent="0.25">
      <c r="L317" s="12"/>
    </row>
    <row r="318" spans="12:12" x14ac:dyDescent="0.25">
      <c r="L318" s="12"/>
    </row>
    <row r="319" spans="12:12" x14ac:dyDescent="0.25">
      <c r="L319" s="12"/>
    </row>
    <row r="320" spans="12:12" x14ac:dyDescent="0.25">
      <c r="L320" s="12"/>
    </row>
    <row r="321" spans="12:12" x14ac:dyDescent="0.25">
      <c r="L321" s="12"/>
    </row>
    <row r="322" spans="12:12" x14ac:dyDescent="0.25">
      <c r="L322" s="12"/>
    </row>
    <row r="323" spans="12:12" x14ac:dyDescent="0.25">
      <c r="L323" s="12"/>
    </row>
    <row r="324" spans="12:12" x14ac:dyDescent="0.25">
      <c r="L324" s="12"/>
    </row>
    <row r="325" spans="12:12" x14ac:dyDescent="0.25">
      <c r="L325" s="12"/>
    </row>
    <row r="326" spans="12:12" x14ac:dyDescent="0.25">
      <c r="L326" s="12"/>
    </row>
    <row r="327" spans="12:12" x14ac:dyDescent="0.25">
      <c r="L327" s="12"/>
    </row>
    <row r="328" spans="12:12" x14ac:dyDescent="0.25">
      <c r="L328" s="12"/>
    </row>
    <row r="329" spans="12:12" x14ac:dyDescent="0.25">
      <c r="L329" s="12"/>
    </row>
    <row r="330" spans="12:12" x14ac:dyDescent="0.25">
      <c r="L330" s="12"/>
    </row>
    <row r="331" spans="12:12" x14ac:dyDescent="0.25">
      <c r="L331" s="12"/>
    </row>
    <row r="332" spans="12:12" x14ac:dyDescent="0.25">
      <c r="L332" s="12"/>
    </row>
    <row r="333" spans="12:12" x14ac:dyDescent="0.25">
      <c r="L333" s="12"/>
    </row>
    <row r="334" spans="12:12" x14ac:dyDescent="0.25">
      <c r="L334" s="12"/>
    </row>
    <row r="335" spans="12:12" x14ac:dyDescent="0.25">
      <c r="L335" s="12"/>
    </row>
    <row r="336" spans="12:12" x14ac:dyDescent="0.25">
      <c r="L336" s="12"/>
    </row>
    <row r="337" spans="12:12" x14ac:dyDescent="0.25">
      <c r="L337" s="12"/>
    </row>
    <row r="338" spans="12:12" x14ac:dyDescent="0.25">
      <c r="L338" s="12"/>
    </row>
    <row r="339" spans="12:12" x14ac:dyDescent="0.25">
      <c r="L339" s="12"/>
    </row>
    <row r="340" spans="12:12" x14ac:dyDescent="0.25">
      <c r="L340" s="12"/>
    </row>
    <row r="341" spans="12:12" x14ac:dyDescent="0.25">
      <c r="L341" s="12"/>
    </row>
    <row r="342" spans="12:12" x14ac:dyDescent="0.25">
      <c r="L342" s="12"/>
    </row>
    <row r="343" spans="12:12" x14ac:dyDescent="0.25">
      <c r="L343" s="12"/>
    </row>
    <row r="344" spans="12:12" x14ac:dyDescent="0.25">
      <c r="L344" s="12"/>
    </row>
    <row r="345" spans="12:12" x14ac:dyDescent="0.25">
      <c r="L345" s="12"/>
    </row>
    <row r="346" spans="12:12" x14ac:dyDescent="0.25">
      <c r="L346" s="12"/>
    </row>
    <row r="347" spans="12:12" x14ac:dyDescent="0.25">
      <c r="L347" s="12"/>
    </row>
    <row r="348" spans="12:12" x14ac:dyDescent="0.25">
      <c r="L348" s="12"/>
    </row>
    <row r="349" spans="12:12" x14ac:dyDescent="0.25">
      <c r="L349" s="12"/>
    </row>
    <row r="350" spans="12:12" x14ac:dyDescent="0.25">
      <c r="L350" s="12"/>
    </row>
    <row r="351" spans="12:12" x14ac:dyDescent="0.25">
      <c r="L351" s="12"/>
    </row>
    <row r="352" spans="12:12" x14ac:dyDescent="0.25">
      <c r="L352" s="12"/>
    </row>
    <row r="353" spans="12:12" x14ac:dyDescent="0.25">
      <c r="L353" s="12"/>
    </row>
    <row r="354" spans="12:12" x14ac:dyDescent="0.25">
      <c r="L354" s="12"/>
    </row>
    <row r="355" spans="12:12" x14ac:dyDescent="0.25">
      <c r="L355" s="12"/>
    </row>
    <row r="356" spans="12:12" x14ac:dyDescent="0.25">
      <c r="L356" s="12"/>
    </row>
    <row r="357" spans="12:12" x14ac:dyDescent="0.25">
      <c r="L357" s="12"/>
    </row>
    <row r="358" spans="12:12" x14ac:dyDescent="0.25">
      <c r="L358" s="12"/>
    </row>
    <row r="359" spans="12:12" x14ac:dyDescent="0.25">
      <c r="L359" s="12"/>
    </row>
    <row r="360" spans="12:12" x14ac:dyDescent="0.25">
      <c r="L360" s="12"/>
    </row>
    <row r="361" spans="12:12" x14ac:dyDescent="0.25">
      <c r="L361" s="12"/>
    </row>
    <row r="362" spans="12:12" x14ac:dyDescent="0.25">
      <c r="L362" s="12"/>
    </row>
    <row r="363" spans="12:12" x14ac:dyDescent="0.25">
      <c r="L363" s="12"/>
    </row>
    <row r="364" spans="12:12" x14ac:dyDescent="0.25">
      <c r="L364" s="12"/>
    </row>
    <row r="365" spans="12:12" x14ac:dyDescent="0.25">
      <c r="L365" s="12"/>
    </row>
    <row r="366" spans="12:12" x14ac:dyDescent="0.25">
      <c r="L366" s="12"/>
    </row>
    <row r="367" spans="12:12" x14ac:dyDescent="0.25">
      <c r="L367" s="12"/>
    </row>
    <row r="368" spans="12:12" x14ac:dyDescent="0.25">
      <c r="L368" s="12"/>
    </row>
    <row r="369" spans="12:12" x14ac:dyDescent="0.25">
      <c r="L369" s="12"/>
    </row>
    <row r="370" spans="12:12" x14ac:dyDescent="0.25">
      <c r="L370" s="12"/>
    </row>
    <row r="371" spans="12:12" x14ac:dyDescent="0.25">
      <c r="L371" s="12"/>
    </row>
    <row r="372" spans="12:12" x14ac:dyDescent="0.25">
      <c r="L372" s="12"/>
    </row>
    <row r="373" spans="12:12" x14ac:dyDescent="0.25">
      <c r="L373" s="12"/>
    </row>
    <row r="374" spans="12:12" x14ac:dyDescent="0.25">
      <c r="L374" s="12"/>
    </row>
    <row r="375" spans="12:12" x14ac:dyDescent="0.25">
      <c r="L375" s="12"/>
    </row>
    <row r="376" spans="12:12" x14ac:dyDescent="0.25">
      <c r="L376" s="12"/>
    </row>
    <row r="377" spans="12:12" x14ac:dyDescent="0.25">
      <c r="L377" s="12"/>
    </row>
    <row r="378" spans="12:12" x14ac:dyDescent="0.25">
      <c r="L378" s="12"/>
    </row>
    <row r="379" spans="12:12" x14ac:dyDescent="0.25">
      <c r="L379" s="12"/>
    </row>
    <row r="380" spans="12:12" x14ac:dyDescent="0.25">
      <c r="L380" s="12"/>
    </row>
    <row r="381" spans="12:12" x14ac:dyDescent="0.25">
      <c r="L381" s="12"/>
    </row>
    <row r="382" spans="12:12" x14ac:dyDescent="0.25">
      <c r="L382" s="12"/>
    </row>
    <row r="383" spans="12:12" x14ac:dyDescent="0.25">
      <c r="L383" s="12"/>
    </row>
    <row r="384" spans="12:12" x14ac:dyDescent="0.25">
      <c r="L384" s="12"/>
    </row>
    <row r="385" spans="12:12" x14ac:dyDescent="0.25">
      <c r="L385" s="12"/>
    </row>
    <row r="386" spans="12:12" x14ac:dyDescent="0.25">
      <c r="L386" s="12"/>
    </row>
    <row r="387" spans="12:12" x14ac:dyDescent="0.25">
      <c r="L387" s="12"/>
    </row>
    <row r="388" spans="12:12" x14ac:dyDescent="0.25">
      <c r="L388" s="12"/>
    </row>
    <row r="389" spans="12:12" x14ac:dyDescent="0.25">
      <c r="L389" s="12"/>
    </row>
    <row r="390" spans="12:12" x14ac:dyDescent="0.25">
      <c r="L390" s="12"/>
    </row>
    <row r="391" spans="12:12" x14ac:dyDescent="0.25">
      <c r="L391" s="12"/>
    </row>
    <row r="392" spans="12:12" x14ac:dyDescent="0.25">
      <c r="L392" s="12"/>
    </row>
    <row r="393" spans="12:12" x14ac:dyDescent="0.25">
      <c r="L393" s="12"/>
    </row>
    <row r="394" spans="12:12" x14ac:dyDescent="0.25">
      <c r="L394" s="12"/>
    </row>
    <row r="395" spans="12:12" x14ac:dyDescent="0.25">
      <c r="L395" s="12"/>
    </row>
    <row r="396" spans="12:12" x14ac:dyDescent="0.25">
      <c r="L396" s="12"/>
    </row>
    <row r="397" spans="12:12" x14ac:dyDescent="0.25">
      <c r="L397" s="12"/>
    </row>
    <row r="398" spans="12:12" x14ac:dyDescent="0.25">
      <c r="L398" s="12"/>
    </row>
    <row r="399" spans="12:12" x14ac:dyDescent="0.25">
      <c r="L399" s="12"/>
    </row>
    <row r="400" spans="12:12" x14ac:dyDescent="0.25">
      <c r="L400" s="12"/>
    </row>
    <row r="401" spans="12:12" x14ac:dyDescent="0.25">
      <c r="L401" s="12"/>
    </row>
    <row r="402" spans="12:12" x14ac:dyDescent="0.25">
      <c r="L402" s="12"/>
    </row>
    <row r="403" spans="12:12" x14ac:dyDescent="0.25">
      <c r="L403" s="12"/>
    </row>
    <row r="404" spans="12:12" x14ac:dyDescent="0.25">
      <c r="L404" s="12"/>
    </row>
    <row r="405" spans="12:12" x14ac:dyDescent="0.25">
      <c r="L405" s="12"/>
    </row>
    <row r="406" spans="12:12" x14ac:dyDescent="0.25">
      <c r="L406" s="12"/>
    </row>
    <row r="407" spans="12:12" x14ac:dyDescent="0.25">
      <c r="L407" s="12"/>
    </row>
    <row r="408" spans="12:12" x14ac:dyDescent="0.25">
      <c r="L408" s="12"/>
    </row>
    <row r="409" spans="12:12" x14ac:dyDescent="0.25">
      <c r="L409" s="12"/>
    </row>
    <row r="410" spans="12:12" x14ac:dyDescent="0.25">
      <c r="L410" s="12"/>
    </row>
    <row r="411" spans="12:12" x14ac:dyDescent="0.25">
      <c r="L411" s="12"/>
    </row>
    <row r="412" spans="12:12" x14ac:dyDescent="0.25">
      <c r="L412" s="12"/>
    </row>
    <row r="413" spans="12:12" x14ac:dyDescent="0.25">
      <c r="L413" s="12"/>
    </row>
    <row r="414" spans="12:12" x14ac:dyDescent="0.25">
      <c r="L414" s="12"/>
    </row>
    <row r="415" spans="12:12" x14ac:dyDescent="0.25">
      <c r="L415" s="12"/>
    </row>
    <row r="416" spans="12:12" x14ac:dyDescent="0.25">
      <c r="L416" s="12"/>
    </row>
    <row r="417" spans="12:12" x14ac:dyDescent="0.25">
      <c r="L417" s="12"/>
    </row>
    <row r="418" spans="12:12" x14ac:dyDescent="0.25">
      <c r="L418" s="12"/>
    </row>
    <row r="419" spans="12:12" x14ac:dyDescent="0.25">
      <c r="L419" s="12"/>
    </row>
    <row r="420" spans="12:12" x14ac:dyDescent="0.25">
      <c r="L420" s="12"/>
    </row>
    <row r="421" spans="12:12" x14ac:dyDescent="0.25">
      <c r="L421" s="12"/>
    </row>
    <row r="422" spans="12:12" x14ac:dyDescent="0.25">
      <c r="L422" s="12"/>
    </row>
    <row r="423" spans="12:12" x14ac:dyDescent="0.25">
      <c r="L423" s="12"/>
    </row>
    <row r="424" spans="12:12" x14ac:dyDescent="0.25">
      <c r="L424" s="12"/>
    </row>
    <row r="425" spans="12:12" x14ac:dyDescent="0.25">
      <c r="L425" s="12"/>
    </row>
    <row r="426" spans="12:12" x14ac:dyDescent="0.25">
      <c r="L426" s="12"/>
    </row>
    <row r="427" spans="12:12" x14ac:dyDescent="0.25">
      <c r="L427" s="12"/>
    </row>
    <row r="428" spans="12:12" x14ac:dyDescent="0.25">
      <c r="L428" s="12"/>
    </row>
    <row r="429" spans="12:12" x14ac:dyDescent="0.25">
      <c r="L429" s="12"/>
    </row>
    <row r="430" spans="12:12" x14ac:dyDescent="0.25">
      <c r="L430" s="12"/>
    </row>
    <row r="431" spans="12:12" x14ac:dyDescent="0.25">
      <c r="L431" s="12"/>
    </row>
    <row r="432" spans="12:12" x14ac:dyDescent="0.25">
      <c r="L432" s="12"/>
    </row>
    <row r="433" spans="12:12" x14ac:dyDescent="0.25">
      <c r="L433" s="12"/>
    </row>
    <row r="434" spans="12:12" x14ac:dyDescent="0.25">
      <c r="L434" s="12"/>
    </row>
    <row r="435" spans="12:12" x14ac:dyDescent="0.25">
      <c r="L435" s="12"/>
    </row>
    <row r="436" spans="12:12" x14ac:dyDescent="0.25">
      <c r="L436" s="12"/>
    </row>
    <row r="437" spans="12:12" x14ac:dyDescent="0.25">
      <c r="L437" s="12"/>
    </row>
    <row r="438" spans="12:12" x14ac:dyDescent="0.25">
      <c r="L438" s="12"/>
    </row>
    <row r="439" spans="12:12" x14ac:dyDescent="0.25">
      <c r="L439" s="12"/>
    </row>
    <row r="440" spans="12:12" x14ac:dyDescent="0.25">
      <c r="L440" s="12"/>
    </row>
    <row r="441" spans="12:12" x14ac:dyDescent="0.25">
      <c r="L441" s="12"/>
    </row>
    <row r="442" spans="12:12" x14ac:dyDescent="0.25">
      <c r="L442" s="12"/>
    </row>
    <row r="443" spans="12:12" x14ac:dyDescent="0.25">
      <c r="L443" s="12"/>
    </row>
    <row r="444" spans="12:12" x14ac:dyDescent="0.25">
      <c r="L444" s="12"/>
    </row>
    <row r="445" spans="12:12" x14ac:dyDescent="0.25">
      <c r="L445" s="12"/>
    </row>
    <row r="446" spans="12:12" x14ac:dyDescent="0.25">
      <c r="L446" s="12"/>
    </row>
    <row r="447" spans="12:12" x14ac:dyDescent="0.25">
      <c r="L447" s="12"/>
    </row>
    <row r="448" spans="12:12" x14ac:dyDescent="0.25">
      <c r="L448" s="12"/>
    </row>
    <row r="449" spans="12:12" x14ac:dyDescent="0.25">
      <c r="L449" s="12"/>
    </row>
    <row r="450" spans="12:12" x14ac:dyDescent="0.25">
      <c r="L450" s="12"/>
    </row>
    <row r="451" spans="12:12" x14ac:dyDescent="0.25">
      <c r="L451" s="12"/>
    </row>
    <row r="452" spans="12:12" x14ac:dyDescent="0.25">
      <c r="L452" s="12"/>
    </row>
    <row r="453" spans="12:12" x14ac:dyDescent="0.25">
      <c r="L453" s="12"/>
    </row>
    <row r="454" spans="12:12" x14ac:dyDescent="0.25">
      <c r="L454" s="12"/>
    </row>
    <row r="455" spans="12:12" x14ac:dyDescent="0.25">
      <c r="L455" s="12"/>
    </row>
    <row r="456" spans="12:12" x14ac:dyDescent="0.25">
      <c r="L456" s="12"/>
    </row>
    <row r="457" spans="12:12" x14ac:dyDescent="0.25">
      <c r="L457" s="12"/>
    </row>
    <row r="458" spans="12:12" x14ac:dyDescent="0.25">
      <c r="L458" s="12"/>
    </row>
    <row r="459" spans="12:12" x14ac:dyDescent="0.25">
      <c r="L459" s="12"/>
    </row>
    <row r="460" spans="12:12" x14ac:dyDescent="0.25">
      <c r="L460" s="12"/>
    </row>
    <row r="461" spans="12:12" x14ac:dyDescent="0.25">
      <c r="L461" s="12"/>
    </row>
    <row r="462" spans="12:12" x14ac:dyDescent="0.25">
      <c r="L462" s="12"/>
    </row>
    <row r="463" spans="12:12" x14ac:dyDescent="0.25">
      <c r="L463" s="12"/>
    </row>
    <row r="464" spans="12:12" x14ac:dyDescent="0.25">
      <c r="L464" s="12"/>
    </row>
    <row r="465" spans="12:12" x14ac:dyDescent="0.25">
      <c r="L465" s="12"/>
    </row>
    <row r="466" spans="12:12" x14ac:dyDescent="0.25">
      <c r="L466" s="12"/>
    </row>
    <row r="467" spans="12:12" x14ac:dyDescent="0.25">
      <c r="L467" s="12"/>
    </row>
    <row r="468" spans="12:12" x14ac:dyDescent="0.25">
      <c r="L468" s="12"/>
    </row>
    <row r="469" spans="12:12" x14ac:dyDescent="0.25">
      <c r="L469" s="12"/>
    </row>
    <row r="470" spans="12:12" x14ac:dyDescent="0.25">
      <c r="L470" s="12"/>
    </row>
    <row r="471" spans="12:12" x14ac:dyDescent="0.25">
      <c r="L471" s="12"/>
    </row>
    <row r="472" spans="12:12" x14ac:dyDescent="0.25">
      <c r="L472" s="12"/>
    </row>
    <row r="473" spans="12:12" x14ac:dyDescent="0.25">
      <c r="L473" s="12"/>
    </row>
    <row r="474" spans="12:12" x14ac:dyDescent="0.25">
      <c r="L474" s="12"/>
    </row>
    <row r="475" spans="12:12" x14ac:dyDescent="0.25">
      <c r="L475" s="12"/>
    </row>
    <row r="476" spans="12:12" x14ac:dyDescent="0.25">
      <c r="L476" s="12"/>
    </row>
    <row r="477" spans="12:12" x14ac:dyDescent="0.25">
      <c r="L477" s="12"/>
    </row>
    <row r="478" spans="12:12" x14ac:dyDescent="0.25">
      <c r="L478" s="12"/>
    </row>
    <row r="479" spans="12:12" x14ac:dyDescent="0.25">
      <c r="L479" s="12"/>
    </row>
    <row r="480" spans="12:12" x14ac:dyDescent="0.25">
      <c r="L480" s="12"/>
    </row>
    <row r="481" spans="12:12" x14ac:dyDescent="0.25">
      <c r="L481" s="12"/>
    </row>
    <row r="482" spans="12:12" x14ac:dyDescent="0.25">
      <c r="L482" s="12"/>
    </row>
    <row r="483" spans="12:12" x14ac:dyDescent="0.25">
      <c r="L483" s="12"/>
    </row>
    <row r="484" spans="12:12" x14ac:dyDescent="0.25">
      <c r="L484" s="12"/>
    </row>
    <row r="485" spans="12:12" x14ac:dyDescent="0.25">
      <c r="L485" s="12"/>
    </row>
    <row r="486" spans="12:12" x14ac:dyDescent="0.25">
      <c r="L486" s="12"/>
    </row>
    <row r="487" spans="12:12" x14ac:dyDescent="0.25">
      <c r="L487" s="12"/>
    </row>
    <row r="488" spans="12:12" x14ac:dyDescent="0.25">
      <c r="L488" s="12"/>
    </row>
    <row r="489" spans="12:12" x14ac:dyDescent="0.25">
      <c r="L489" s="12"/>
    </row>
    <row r="490" spans="12:12" x14ac:dyDescent="0.25">
      <c r="L490" s="12"/>
    </row>
    <row r="491" spans="12:12" x14ac:dyDescent="0.25">
      <c r="L491" s="12"/>
    </row>
    <row r="492" spans="12:12" x14ac:dyDescent="0.25">
      <c r="L492" s="12"/>
    </row>
    <row r="493" spans="12:12" x14ac:dyDescent="0.25">
      <c r="L493" s="12"/>
    </row>
    <row r="494" spans="12:12" x14ac:dyDescent="0.25">
      <c r="L494" s="12"/>
    </row>
    <row r="495" spans="12:12" x14ac:dyDescent="0.25">
      <c r="L495" s="12"/>
    </row>
    <row r="496" spans="12:12" x14ac:dyDescent="0.25">
      <c r="L496" s="12"/>
    </row>
    <row r="497" spans="12:12" x14ac:dyDescent="0.25">
      <c r="L497" s="12"/>
    </row>
    <row r="498" spans="12:12" x14ac:dyDescent="0.25">
      <c r="L498" s="12"/>
    </row>
    <row r="499" spans="12:12" x14ac:dyDescent="0.25">
      <c r="L499" s="12"/>
    </row>
    <row r="500" spans="12:12" x14ac:dyDescent="0.25">
      <c r="L500" s="12"/>
    </row>
    <row r="501" spans="12:12" x14ac:dyDescent="0.25">
      <c r="L501" s="12"/>
    </row>
    <row r="502" spans="12:12" x14ac:dyDescent="0.25">
      <c r="L502" s="12"/>
    </row>
    <row r="503" spans="12:12" x14ac:dyDescent="0.25">
      <c r="L503" s="12"/>
    </row>
    <row r="504" spans="12:12" x14ac:dyDescent="0.25">
      <c r="L504" s="12"/>
    </row>
    <row r="505" spans="12:12" x14ac:dyDescent="0.25">
      <c r="L505" s="12"/>
    </row>
    <row r="506" spans="12:12" x14ac:dyDescent="0.25">
      <c r="L506" s="12"/>
    </row>
    <row r="507" spans="12:12" x14ac:dyDescent="0.25">
      <c r="L507" s="12"/>
    </row>
    <row r="508" spans="12:12" x14ac:dyDescent="0.25">
      <c r="L508" s="12"/>
    </row>
    <row r="509" spans="12:12" x14ac:dyDescent="0.25">
      <c r="L509" s="12"/>
    </row>
    <row r="510" spans="12:12" x14ac:dyDescent="0.25">
      <c r="L510" s="12"/>
    </row>
    <row r="511" spans="12:12" x14ac:dyDescent="0.25">
      <c r="L511" s="12"/>
    </row>
    <row r="512" spans="12:12" x14ac:dyDescent="0.25">
      <c r="L512" s="12"/>
    </row>
    <row r="513" spans="12:12" x14ac:dyDescent="0.25">
      <c r="L513" s="12"/>
    </row>
    <row r="514" spans="12:12" x14ac:dyDescent="0.25">
      <c r="L514" s="12"/>
    </row>
    <row r="515" spans="12:12" x14ac:dyDescent="0.25">
      <c r="L515" s="12"/>
    </row>
    <row r="516" spans="12:12" x14ac:dyDescent="0.25">
      <c r="L516" s="12"/>
    </row>
    <row r="517" spans="12:12" x14ac:dyDescent="0.25">
      <c r="L517" s="12"/>
    </row>
    <row r="518" spans="12:12" x14ac:dyDescent="0.25">
      <c r="L518" s="12"/>
    </row>
    <row r="519" spans="12:12" x14ac:dyDescent="0.25">
      <c r="L519" s="12"/>
    </row>
    <row r="520" spans="12:12" x14ac:dyDescent="0.25">
      <c r="L520" s="12"/>
    </row>
    <row r="521" spans="12:12" x14ac:dyDescent="0.25">
      <c r="L521" s="12"/>
    </row>
    <row r="522" spans="12:12" x14ac:dyDescent="0.25">
      <c r="L522" s="12"/>
    </row>
    <row r="523" spans="12:12" x14ac:dyDescent="0.25">
      <c r="L523" s="12"/>
    </row>
    <row r="524" spans="12:12" x14ac:dyDescent="0.25">
      <c r="L524" s="12"/>
    </row>
    <row r="525" spans="12:12" x14ac:dyDescent="0.25">
      <c r="L525" s="12"/>
    </row>
    <row r="526" spans="12:12" x14ac:dyDescent="0.25">
      <c r="L526" s="12"/>
    </row>
    <row r="527" spans="12:12" x14ac:dyDescent="0.25">
      <c r="L527" s="12"/>
    </row>
    <row r="528" spans="12:12" x14ac:dyDescent="0.25">
      <c r="L528" s="12"/>
    </row>
    <row r="529" spans="12:12" x14ac:dyDescent="0.25">
      <c r="L529" s="12"/>
    </row>
    <row r="530" spans="12:12" x14ac:dyDescent="0.25">
      <c r="L530" s="12"/>
    </row>
    <row r="531" spans="12:12" x14ac:dyDescent="0.25">
      <c r="L531" s="12"/>
    </row>
    <row r="532" spans="12:12" x14ac:dyDescent="0.25">
      <c r="L532" s="12"/>
    </row>
    <row r="533" spans="12:12" x14ac:dyDescent="0.25">
      <c r="L533" s="12"/>
    </row>
    <row r="534" spans="12:12" x14ac:dyDescent="0.25">
      <c r="L534" s="12"/>
    </row>
    <row r="535" spans="12:12" x14ac:dyDescent="0.25">
      <c r="L535" s="12"/>
    </row>
    <row r="536" spans="12:12" x14ac:dyDescent="0.25">
      <c r="L536" s="12"/>
    </row>
    <row r="537" spans="12:12" x14ac:dyDescent="0.25">
      <c r="L537" s="12"/>
    </row>
    <row r="538" spans="12:12" x14ac:dyDescent="0.25">
      <c r="L538" s="12"/>
    </row>
    <row r="539" spans="12:12" x14ac:dyDescent="0.25">
      <c r="L539" s="12"/>
    </row>
    <row r="540" spans="12:12" x14ac:dyDescent="0.25">
      <c r="L540" s="12"/>
    </row>
    <row r="541" spans="12:12" x14ac:dyDescent="0.25">
      <c r="L541" s="12"/>
    </row>
    <row r="542" spans="12:12" x14ac:dyDescent="0.25">
      <c r="L542" s="12"/>
    </row>
    <row r="543" spans="12:12" x14ac:dyDescent="0.25">
      <c r="L543" s="12"/>
    </row>
    <row r="544" spans="12:12" x14ac:dyDescent="0.25">
      <c r="L544" s="12"/>
    </row>
    <row r="545" spans="12:12" x14ac:dyDescent="0.25">
      <c r="L545" s="12"/>
    </row>
    <row r="546" spans="12:12" x14ac:dyDescent="0.25">
      <c r="L546" s="12"/>
    </row>
    <row r="547" spans="12:12" x14ac:dyDescent="0.25">
      <c r="L547" s="12"/>
    </row>
    <row r="548" spans="12:12" x14ac:dyDescent="0.25">
      <c r="L548" s="12"/>
    </row>
    <row r="549" spans="12:12" x14ac:dyDescent="0.25">
      <c r="L549" s="12"/>
    </row>
    <row r="550" spans="12:12" x14ac:dyDescent="0.25">
      <c r="L550" s="12"/>
    </row>
    <row r="551" spans="12:12" x14ac:dyDescent="0.25">
      <c r="L551" s="12"/>
    </row>
    <row r="552" spans="12:12" x14ac:dyDescent="0.25">
      <c r="L552" s="12"/>
    </row>
    <row r="553" spans="12:12" x14ac:dyDescent="0.25">
      <c r="L553" s="12"/>
    </row>
    <row r="554" spans="12:12" x14ac:dyDescent="0.25">
      <c r="L554" s="12"/>
    </row>
    <row r="555" spans="12:12" x14ac:dyDescent="0.25">
      <c r="L555" s="12"/>
    </row>
    <row r="556" spans="12:12" x14ac:dyDescent="0.25">
      <c r="L556" s="12"/>
    </row>
    <row r="557" spans="12:12" x14ac:dyDescent="0.25">
      <c r="L557" s="12"/>
    </row>
    <row r="558" spans="12:12" x14ac:dyDescent="0.25">
      <c r="L558" s="12"/>
    </row>
    <row r="559" spans="12:12" x14ac:dyDescent="0.25">
      <c r="L559" s="12"/>
    </row>
    <row r="560" spans="12:12" x14ac:dyDescent="0.25">
      <c r="L560" s="12"/>
    </row>
    <row r="561" spans="12:12" x14ac:dyDescent="0.25">
      <c r="L561" s="12"/>
    </row>
    <row r="562" spans="12:12" x14ac:dyDescent="0.25">
      <c r="L562" s="12"/>
    </row>
    <row r="563" spans="12:12" x14ac:dyDescent="0.25">
      <c r="L563" s="12"/>
    </row>
    <row r="564" spans="12:12" x14ac:dyDescent="0.25">
      <c r="L564" s="12"/>
    </row>
    <row r="565" spans="12:12" x14ac:dyDescent="0.25">
      <c r="L565" s="12"/>
    </row>
    <row r="566" spans="12:12" x14ac:dyDescent="0.25">
      <c r="L566" s="12"/>
    </row>
    <row r="567" spans="12:12" x14ac:dyDescent="0.25">
      <c r="L567" s="12"/>
    </row>
    <row r="568" spans="12:12" x14ac:dyDescent="0.25">
      <c r="L568" s="12"/>
    </row>
    <row r="569" spans="12:12" x14ac:dyDescent="0.25">
      <c r="L569" s="12"/>
    </row>
    <row r="570" spans="12:12" x14ac:dyDescent="0.25">
      <c r="L570" s="12"/>
    </row>
    <row r="571" spans="12:12" x14ac:dyDescent="0.25">
      <c r="L571" s="12"/>
    </row>
    <row r="572" spans="12:12" x14ac:dyDescent="0.25">
      <c r="L572" s="12"/>
    </row>
    <row r="573" spans="12:12" x14ac:dyDescent="0.25">
      <c r="L573" s="12"/>
    </row>
    <row r="574" spans="12:12" x14ac:dyDescent="0.25">
      <c r="L574" s="12"/>
    </row>
    <row r="575" spans="12:12" x14ac:dyDescent="0.25">
      <c r="L575" s="12"/>
    </row>
    <row r="576" spans="12:12" x14ac:dyDescent="0.25">
      <c r="L576" s="12"/>
    </row>
    <row r="577" spans="12:12" x14ac:dyDescent="0.25">
      <c r="L577" s="12"/>
    </row>
    <row r="578" spans="12:12" x14ac:dyDescent="0.25">
      <c r="L578" s="12"/>
    </row>
    <row r="579" spans="12:12" x14ac:dyDescent="0.25">
      <c r="L579" s="12"/>
    </row>
    <row r="580" spans="12:12" x14ac:dyDescent="0.25">
      <c r="L580" s="12"/>
    </row>
    <row r="581" spans="12:12" x14ac:dyDescent="0.25">
      <c r="L581" s="12"/>
    </row>
    <row r="582" spans="12:12" x14ac:dyDescent="0.25">
      <c r="L582" s="12"/>
    </row>
    <row r="583" spans="12:12" x14ac:dyDescent="0.25">
      <c r="L583" s="12"/>
    </row>
    <row r="584" spans="12:12" x14ac:dyDescent="0.25">
      <c r="L584" s="12"/>
    </row>
    <row r="585" spans="12:12" x14ac:dyDescent="0.25">
      <c r="L585" s="12"/>
    </row>
    <row r="586" spans="12:12" x14ac:dyDescent="0.25">
      <c r="L586" s="12"/>
    </row>
    <row r="587" spans="12:12" x14ac:dyDescent="0.25">
      <c r="L587" s="12"/>
    </row>
    <row r="588" spans="12:12" x14ac:dyDescent="0.25">
      <c r="L588" s="12"/>
    </row>
    <row r="589" spans="12:12" x14ac:dyDescent="0.25">
      <c r="L589" s="12"/>
    </row>
    <row r="590" spans="12:12" x14ac:dyDescent="0.25">
      <c r="L590" s="12"/>
    </row>
    <row r="591" spans="12:12" x14ac:dyDescent="0.25">
      <c r="L591" s="12"/>
    </row>
    <row r="592" spans="12:12" x14ac:dyDescent="0.25">
      <c r="L592" s="12"/>
    </row>
    <row r="593" spans="12:12" x14ac:dyDescent="0.25">
      <c r="L593" s="12"/>
    </row>
    <row r="594" spans="12:12" x14ac:dyDescent="0.25">
      <c r="L594" s="12"/>
    </row>
    <row r="595" spans="12:12" x14ac:dyDescent="0.25">
      <c r="L595" s="12"/>
    </row>
    <row r="596" spans="12:12" x14ac:dyDescent="0.25">
      <c r="L596" s="12"/>
    </row>
    <row r="597" spans="12:12" x14ac:dyDescent="0.25">
      <c r="L597" s="12"/>
    </row>
    <row r="598" spans="12:12" x14ac:dyDescent="0.25">
      <c r="L598" s="12"/>
    </row>
    <row r="599" spans="12:12" x14ac:dyDescent="0.25">
      <c r="L599" s="12"/>
    </row>
    <row r="600" spans="12:12" x14ac:dyDescent="0.25">
      <c r="L600" s="12"/>
    </row>
    <row r="601" spans="12:12" x14ac:dyDescent="0.25">
      <c r="L601" s="12"/>
    </row>
    <row r="602" spans="12:12" x14ac:dyDescent="0.25">
      <c r="L602" s="12"/>
    </row>
    <row r="603" spans="12:12" x14ac:dyDescent="0.25">
      <c r="L603" s="12"/>
    </row>
    <row r="604" spans="12:12" x14ac:dyDescent="0.25">
      <c r="L604" s="12"/>
    </row>
    <row r="605" spans="12:12" x14ac:dyDescent="0.25">
      <c r="L605" s="12"/>
    </row>
    <row r="606" spans="12:12" x14ac:dyDescent="0.25">
      <c r="L606" s="12"/>
    </row>
    <row r="607" spans="12:12" x14ac:dyDescent="0.25">
      <c r="L607" s="12"/>
    </row>
    <row r="608" spans="12:12" x14ac:dyDescent="0.25">
      <c r="L608" s="12"/>
    </row>
    <row r="609" spans="12:12" x14ac:dyDescent="0.25">
      <c r="L609" s="12"/>
    </row>
    <row r="610" spans="12:12" x14ac:dyDescent="0.25">
      <c r="L610" s="12"/>
    </row>
    <row r="611" spans="12:12" x14ac:dyDescent="0.25">
      <c r="L611" s="12"/>
    </row>
    <row r="612" spans="12:12" x14ac:dyDescent="0.25">
      <c r="L612" s="12"/>
    </row>
    <row r="613" spans="12:12" x14ac:dyDescent="0.25">
      <c r="L613" s="12"/>
    </row>
    <row r="614" spans="12:12" x14ac:dyDescent="0.25">
      <c r="L614" s="12"/>
    </row>
    <row r="615" spans="12:12" x14ac:dyDescent="0.25">
      <c r="L615" s="12"/>
    </row>
    <row r="616" spans="12:12" x14ac:dyDescent="0.25">
      <c r="L616" s="12"/>
    </row>
    <row r="617" spans="12:12" x14ac:dyDescent="0.25">
      <c r="L617" s="12"/>
    </row>
    <row r="618" spans="12:12" x14ac:dyDescent="0.25">
      <c r="L618" s="12"/>
    </row>
    <row r="619" spans="12:12" x14ac:dyDescent="0.25">
      <c r="L619" s="12"/>
    </row>
    <row r="620" spans="12:12" x14ac:dyDescent="0.25">
      <c r="L620" s="12"/>
    </row>
    <row r="621" spans="12:12" x14ac:dyDescent="0.25">
      <c r="L621" s="12"/>
    </row>
    <row r="622" spans="12:12" x14ac:dyDescent="0.25">
      <c r="L622" s="12"/>
    </row>
    <row r="623" spans="12:12" x14ac:dyDescent="0.25">
      <c r="L623" s="12"/>
    </row>
    <row r="624" spans="12:12" x14ac:dyDescent="0.25">
      <c r="L624" s="12"/>
    </row>
    <row r="625" spans="12:12" x14ac:dyDescent="0.25">
      <c r="L625" s="12"/>
    </row>
    <row r="626" spans="12:12" x14ac:dyDescent="0.25">
      <c r="L626" s="12"/>
    </row>
    <row r="627" spans="12:12" x14ac:dyDescent="0.25">
      <c r="L627" s="12"/>
    </row>
    <row r="628" spans="12:12" x14ac:dyDescent="0.25">
      <c r="L628" s="12"/>
    </row>
    <row r="629" spans="12:12" x14ac:dyDescent="0.25">
      <c r="L629" s="12"/>
    </row>
    <row r="630" spans="12:12" x14ac:dyDescent="0.25">
      <c r="L630" s="12"/>
    </row>
    <row r="631" spans="12:12" x14ac:dyDescent="0.25">
      <c r="L631" s="12"/>
    </row>
    <row r="632" spans="12:12" x14ac:dyDescent="0.25">
      <c r="L632" s="12"/>
    </row>
    <row r="633" spans="12:12" x14ac:dyDescent="0.25">
      <c r="L633" s="12"/>
    </row>
    <row r="634" spans="12:12" x14ac:dyDescent="0.25">
      <c r="L634" s="12"/>
    </row>
    <row r="635" spans="12:12" x14ac:dyDescent="0.25">
      <c r="L635" s="12"/>
    </row>
    <row r="636" spans="12:12" x14ac:dyDescent="0.25">
      <c r="L636" s="12"/>
    </row>
    <row r="637" spans="12:12" x14ac:dyDescent="0.25">
      <c r="L637" s="12"/>
    </row>
    <row r="638" spans="12:12" x14ac:dyDescent="0.25">
      <c r="L638" s="12"/>
    </row>
    <row r="639" spans="12:12" x14ac:dyDescent="0.25">
      <c r="L639" s="12"/>
    </row>
    <row r="640" spans="12:12" x14ac:dyDescent="0.25">
      <c r="L640" s="12"/>
    </row>
    <row r="641" spans="12:12" x14ac:dyDescent="0.25">
      <c r="L641" s="12"/>
    </row>
    <row r="642" spans="12:12" x14ac:dyDescent="0.25">
      <c r="L642" s="12"/>
    </row>
    <row r="643" spans="12:12" x14ac:dyDescent="0.25">
      <c r="L643" s="12"/>
    </row>
    <row r="644" spans="12:12" x14ac:dyDescent="0.25">
      <c r="L644" s="12"/>
    </row>
    <row r="645" spans="12:12" x14ac:dyDescent="0.25">
      <c r="L645" s="12"/>
    </row>
    <row r="646" spans="12:12" x14ac:dyDescent="0.25">
      <c r="L646" s="12"/>
    </row>
    <row r="647" spans="12:12" x14ac:dyDescent="0.25">
      <c r="L647" s="12"/>
    </row>
    <row r="648" spans="12:12" x14ac:dyDescent="0.25">
      <c r="L648" s="12"/>
    </row>
    <row r="649" spans="12:12" x14ac:dyDescent="0.25">
      <c r="L649" s="12"/>
    </row>
    <row r="650" spans="12:12" x14ac:dyDescent="0.25">
      <c r="L650" s="12"/>
    </row>
    <row r="651" spans="12:12" x14ac:dyDescent="0.25">
      <c r="L651" s="12"/>
    </row>
    <row r="652" spans="12:12" x14ac:dyDescent="0.25">
      <c r="L652" s="12"/>
    </row>
    <row r="653" spans="12:12" x14ac:dyDescent="0.25">
      <c r="L653" s="12"/>
    </row>
    <row r="654" spans="12:12" x14ac:dyDescent="0.25">
      <c r="L654" s="12"/>
    </row>
    <row r="655" spans="12:12" x14ac:dyDescent="0.25">
      <c r="L655" s="12"/>
    </row>
    <row r="656" spans="12:12" x14ac:dyDescent="0.25">
      <c r="L656" s="12"/>
    </row>
    <row r="657" spans="12:12" x14ac:dyDescent="0.25">
      <c r="L657" s="12"/>
    </row>
    <row r="658" spans="12:12" x14ac:dyDescent="0.25">
      <c r="L658" s="12"/>
    </row>
    <row r="659" spans="12:12" x14ac:dyDescent="0.25">
      <c r="L659" s="12"/>
    </row>
    <row r="660" spans="12:12" x14ac:dyDescent="0.25">
      <c r="L660" s="12"/>
    </row>
    <row r="661" spans="12:12" x14ac:dyDescent="0.25">
      <c r="L661" s="12"/>
    </row>
    <row r="662" spans="12:12" x14ac:dyDescent="0.25">
      <c r="L662" s="12"/>
    </row>
    <row r="663" spans="12:12" x14ac:dyDescent="0.25">
      <c r="L663" s="12"/>
    </row>
    <row r="664" spans="12:12" x14ac:dyDescent="0.25">
      <c r="L664" s="12"/>
    </row>
    <row r="665" spans="12:12" x14ac:dyDescent="0.25">
      <c r="L665" s="12"/>
    </row>
    <row r="666" spans="12:12" x14ac:dyDescent="0.25">
      <c r="L666" s="12"/>
    </row>
    <row r="667" spans="12:12" x14ac:dyDescent="0.25">
      <c r="L667" s="12"/>
    </row>
    <row r="668" spans="12:12" x14ac:dyDescent="0.25">
      <c r="L668" s="12"/>
    </row>
    <row r="669" spans="12:12" x14ac:dyDescent="0.25">
      <c r="L669" s="12"/>
    </row>
    <row r="670" spans="12:12" x14ac:dyDescent="0.25">
      <c r="L670" s="12"/>
    </row>
    <row r="671" spans="12:12" x14ac:dyDescent="0.25">
      <c r="L671" s="12"/>
    </row>
    <row r="672" spans="12:12" x14ac:dyDescent="0.25">
      <c r="L672" s="12"/>
    </row>
    <row r="673" spans="12:12" x14ac:dyDescent="0.25">
      <c r="L673" s="12"/>
    </row>
    <row r="674" spans="12:12" x14ac:dyDescent="0.25">
      <c r="L674" s="12"/>
    </row>
    <row r="675" spans="12:12" x14ac:dyDescent="0.25">
      <c r="L675" s="12"/>
    </row>
    <row r="676" spans="12:12" x14ac:dyDescent="0.25">
      <c r="L676" s="12"/>
    </row>
    <row r="677" spans="12:12" x14ac:dyDescent="0.25">
      <c r="L677" s="12"/>
    </row>
    <row r="678" spans="12:12" x14ac:dyDescent="0.25">
      <c r="L678" s="12"/>
    </row>
    <row r="679" spans="12:12" x14ac:dyDescent="0.25">
      <c r="L679" s="12"/>
    </row>
    <row r="680" spans="12:12" x14ac:dyDescent="0.25">
      <c r="L680" s="12"/>
    </row>
    <row r="681" spans="12:12" x14ac:dyDescent="0.25">
      <c r="L681" s="12"/>
    </row>
    <row r="682" spans="12:12" x14ac:dyDescent="0.25">
      <c r="L682" s="12"/>
    </row>
    <row r="683" spans="12:12" x14ac:dyDescent="0.25">
      <c r="L683" s="12"/>
    </row>
    <row r="684" spans="12:12" x14ac:dyDescent="0.25">
      <c r="L684" s="12"/>
    </row>
    <row r="685" spans="12:12" x14ac:dyDescent="0.25">
      <c r="L685" s="12"/>
    </row>
    <row r="686" spans="12:12" x14ac:dyDescent="0.25">
      <c r="L686" s="12"/>
    </row>
    <row r="687" spans="12:12" x14ac:dyDescent="0.25">
      <c r="L687" s="12"/>
    </row>
    <row r="688" spans="12:12" x14ac:dyDescent="0.25">
      <c r="L688" s="12"/>
    </row>
    <row r="689" spans="12:12" x14ac:dyDescent="0.25">
      <c r="L689" s="12"/>
    </row>
    <row r="690" spans="12:12" x14ac:dyDescent="0.25">
      <c r="L690" s="12"/>
    </row>
    <row r="691" spans="12:12" x14ac:dyDescent="0.25">
      <c r="L691" s="12"/>
    </row>
    <row r="692" spans="12:12" x14ac:dyDescent="0.25">
      <c r="L692" s="12"/>
    </row>
    <row r="693" spans="12:12" x14ac:dyDescent="0.25">
      <c r="L693" s="12"/>
    </row>
    <row r="694" spans="12:12" x14ac:dyDescent="0.25">
      <c r="L694" s="12"/>
    </row>
    <row r="695" spans="12:12" x14ac:dyDescent="0.25">
      <c r="L695" s="12"/>
    </row>
    <row r="696" spans="12:12" x14ac:dyDescent="0.25">
      <c r="L696" s="12"/>
    </row>
    <row r="697" spans="12:12" x14ac:dyDescent="0.25">
      <c r="L697" s="12"/>
    </row>
    <row r="698" spans="12:12" x14ac:dyDescent="0.25">
      <c r="L698" s="12"/>
    </row>
    <row r="699" spans="12:12" x14ac:dyDescent="0.25">
      <c r="L699" s="12"/>
    </row>
    <row r="700" spans="12:12" x14ac:dyDescent="0.25">
      <c r="L700" s="12"/>
    </row>
    <row r="701" spans="12:12" x14ac:dyDescent="0.25">
      <c r="L701" s="12"/>
    </row>
    <row r="702" spans="12:12" x14ac:dyDescent="0.25">
      <c r="L702" s="12"/>
    </row>
    <row r="703" spans="12:12" x14ac:dyDescent="0.25">
      <c r="L703" s="12"/>
    </row>
    <row r="704" spans="12:12" x14ac:dyDescent="0.25">
      <c r="L704" s="12"/>
    </row>
    <row r="705" spans="12:12" x14ac:dyDescent="0.25">
      <c r="L705" s="12"/>
    </row>
    <row r="706" spans="12:12" x14ac:dyDescent="0.25">
      <c r="L706" s="12"/>
    </row>
    <row r="707" spans="12:12" x14ac:dyDescent="0.25">
      <c r="L707" s="12"/>
    </row>
    <row r="708" spans="12:12" x14ac:dyDescent="0.25">
      <c r="L708" s="12"/>
    </row>
    <row r="709" spans="12:12" x14ac:dyDescent="0.25">
      <c r="L709" s="12"/>
    </row>
    <row r="710" spans="12:12" x14ac:dyDescent="0.25">
      <c r="L710" s="12"/>
    </row>
    <row r="711" spans="12:12" x14ac:dyDescent="0.25">
      <c r="L711" s="12"/>
    </row>
    <row r="712" spans="12:12" x14ac:dyDescent="0.25">
      <c r="L712" s="12"/>
    </row>
    <row r="713" spans="12:12" x14ac:dyDescent="0.25">
      <c r="L713" s="12"/>
    </row>
    <row r="714" spans="12:12" x14ac:dyDescent="0.25">
      <c r="L714" s="12"/>
    </row>
    <row r="715" spans="12:12" x14ac:dyDescent="0.25">
      <c r="L715" s="12"/>
    </row>
    <row r="716" spans="12:12" x14ac:dyDescent="0.25">
      <c r="L716" s="12"/>
    </row>
    <row r="717" spans="12:12" x14ac:dyDescent="0.25">
      <c r="L717" s="12"/>
    </row>
    <row r="718" spans="12:12" x14ac:dyDescent="0.25">
      <c r="L718" s="12"/>
    </row>
    <row r="719" spans="12:12" x14ac:dyDescent="0.25">
      <c r="L719" s="12"/>
    </row>
    <row r="720" spans="12:12" x14ac:dyDescent="0.25">
      <c r="L720" s="12"/>
    </row>
    <row r="721" spans="12:12" x14ac:dyDescent="0.25">
      <c r="L721" s="12"/>
    </row>
    <row r="722" spans="12:12" x14ac:dyDescent="0.25">
      <c r="L722" s="12"/>
    </row>
    <row r="723" spans="12:12" x14ac:dyDescent="0.25">
      <c r="L723" s="12"/>
    </row>
    <row r="724" spans="12:12" x14ac:dyDescent="0.25">
      <c r="L724" s="12"/>
    </row>
    <row r="725" spans="12:12" x14ac:dyDescent="0.25">
      <c r="L725" s="12"/>
    </row>
    <row r="726" spans="12:12" x14ac:dyDescent="0.25">
      <c r="L726" s="12"/>
    </row>
    <row r="727" spans="12:12" x14ac:dyDescent="0.25">
      <c r="L727" s="12"/>
    </row>
    <row r="728" spans="12:12" x14ac:dyDescent="0.25">
      <c r="L728" s="12"/>
    </row>
    <row r="729" spans="12:12" x14ac:dyDescent="0.25">
      <c r="L729" s="12"/>
    </row>
    <row r="730" spans="12:12" x14ac:dyDescent="0.25">
      <c r="L730" s="12"/>
    </row>
    <row r="731" spans="12:12" x14ac:dyDescent="0.25">
      <c r="L731" s="12"/>
    </row>
    <row r="732" spans="12:12" x14ac:dyDescent="0.25">
      <c r="L732" s="12"/>
    </row>
    <row r="733" spans="12:12" x14ac:dyDescent="0.25">
      <c r="L733" s="12"/>
    </row>
    <row r="734" spans="12:12" x14ac:dyDescent="0.25">
      <c r="L734" s="12"/>
    </row>
    <row r="735" spans="12:12" x14ac:dyDescent="0.25">
      <c r="L735" s="12"/>
    </row>
    <row r="736" spans="12:12" x14ac:dyDescent="0.25">
      <c r="L736" s="12"/>
    </row>
    <row r="737" spans="12:12" x14ac:dyDescent="0.25">
      <c r="L737" s="12"/>
    </row>
    <row r="738" spans="12:12" x14ac:dyDescent="0.25">
      <c r="L738" s="12"/>
    </row>
    <row r="739" spans="12:12" x14ac:dyDescent="0.25">
      <c r="L739" s="12"/>
    </row>
    <row r="740" spans="12:12" x14ac:dyDescent="0.25">
      <c r="L740" s="12"/>
    </row>
    <row r="741" spans="12:12" x14ac:dyDescent="0.25">
      <c r="L741" s="12"/>
    </row>
    <row r="742" spans="12:12" x14ac:dyDescent="0.25">
      <c r="L742" s="12"/>
    </row>
    <row r="743" spans="12:12" x14ac:dyDescent="0.25">
      <c r="L743" s="12"/>
    </row>
    <row r="744" spans="12:12" x14ac:dyDescent="0.25">
      <c r="L744" s="12"/>
    </row>
    <row r="745" spans="12:12" x14ac:dyDescent="0.25">
      <c r="L745" s="12"/>
    </row>
    <row r="746" spans="12:12" x14ac:dyDescent="0.25">
      <c r="L746" s="12"/>
    </row>
    <row r="747" spans="12:12" x14ac:dyDescent="0.25">
      <c r="L747" s="12"/>
    </row>
    <row r="748" spans="12:12" x14ac:dyDescent="0.25">
      <c r="L748" s="12"/>
    </row>
    <row r="749" spans="12:12" x14ac:dyDescent="0.25">
      <c r="L749" s="12"/>
    </row>
    <row r="750" spans="12:12" x14ac:dyDescent="0.25">
      <c r="L750" s="12"/>
    </row>
    <row r="751" spans="12:12" x14ac:dyDescent="0.25">
      <c r="L751" s="12"/>
    </row>
    <row r="752" spans="12:12" x14ac:dyDescent="0.25">
      <c r="L752" s="12"/>
    </row>
    <row r="753" spans="12:12" x14ac:dyDescent="0.25">
      <c r="L753" s="12"/>
    </row>
    <row r="754" spans="12:12" x14ac:dyDescent="0.25">
      <c r="L754" s="12"/>
    </row>
    <row r="755" spans="12:12" x14ac:dyDescent="0.25">
      <c r="L755" s="12"/>
    </row>
    <row r="756" spans="12:12" x14ac:dyDescent="0.25">
      <c r="L756" s="12"/>
    </row>
    <row r="757" spans="12:12" x14ac:dyDescent="0.25">
      <c r="L757" s="12"/>
    </row>
    <row r="758" spans="12:12" x14ac:dyDescent="0.25">
      <c r="L758" s="12"/>
    </row>
    <row r="759" spans="12:12" x14ac:dyDescent="0.25">
      <c r="L759" s="12"/>
    </row>
    <row r="760" spans="12:12" x14ac:dyDescent="0.25">
      <c r="L760" s="12"/>
    </row>
    <row r="761" spans="12:12" x14ac:dyDescent="0.25">
      <c r="L761" s="12"/>
    </row>
    <row r="762" spans="12:12" x14ac:dyDescent="0.25">
      <c r="L762" s="12"/>
    </row>
    <row r="763" spans="12:12" x14ac:dyDescent="0.25">
      <c r="L763" s="12"/>
    </row>
    <row r="764" spans="12:12" x14ac:dyDescent="0.25">
      <c r="L764" s="12"/>
    </row>
    <row r="765" spans="12:12" x14ac:dyDescent="0.25">
      <c r="L765" s="12"/>
    </row>
    <row r="766" spans="12:12" x14ac:dyDescent="0.25">
      <c r="L766" s="12"/>
    </row>
    <row r="767" spans="12:12" x14ac:dyDescent="0.25">
      <c r="L767" s="12"/>
    </row>
    <row r="768" spans="12:12" x14ac:dyDescent="0.25">
      <c r="L768" s="12"/>
    </row>
    <row r="769" spans="12:12" x14ac:dyDescent="0.25">
      <c r="L769" s="12"/>
    </row>
    <row r="770" spans="12:12" x14ac:dyDescent="0.25">
      <c r="L770" s="12"/>
    </row>
    <row r="771" spans="12:12" x14ac:dyDescent="0.25">
      <c r="L771" s="12"/>
    </row>
    <row r="772" spans="12:12" x14ac:dyDescent="0.25">
      <c r="L772" s="12"/>
    </row>
    <row r="773" spans="12:12" x14ac:dyDescent="0.25">
      <c r="L773" s="12"/>
    </row>
    <row r="774" spans="12:12" x14ac:dyDescent="0.25">
      <c r="L774" s="12"/>
    </row>
    <row r="775" spans="12:12" x14ac:dyDescent="0.25">
      <c r="L775" s="12"/>
    </row>
    <row r="776" spans="12:12" x14ac:dyDescent="0.25">
      <c r="L776" s="12"/>
    </row>
    <row r="777" spans="12:12" x14ac:dyDescent="0.25">
      <c r="L777" s="12"/>
    </row>
    <row r="778" spans="12:12" x14ac:dyDescent="0.25">
      <c r="L778" s="12"/>
    </row>
    <row r="779" spans="12:12" x14ac:dyDescent="0.25">
      <c r="L779" s="12"/>
    </row>
    <row r="780" spans="12:12" x14ac:dyDescent="0.25">
      <c r="L780" s="12"/>
    </row>
    <row r="781" spans="12:12" x14ac:dyDescent="0.25">
      <c r="L781" s="12"/>
    </row>
    <row r="782" spans="12:12" x14ac:dyDescent="0.25">
      <c r="L782" s="12"/>
    </row>
    <row r="783" spans="12:12" x14ac:dyDescent="0.25">
      <c r="L783" s="12"/>
    </row>
    <row r="784" spans="12:12" x14ac:dyDescent="0.25">
      <c r="L784" s="12"/>
    </row>
    <row r="785" spans="12:12" x14ac:dyDescent="0.25">
      <c r="L785" s="12"/>
    </row>
    <row r="786" spans="12:12" x14ac:dyDescent="0.25">
      <c r="L786" s="12"/>
    </row>
    <row r="787" spans="12:12" x14ac:dyDescent="0.25">
      <c r="L787" s="12"/>
    </row>
    <row r="788" spans="12:12" x14ac:dyDescent="0.25">
      <c r="L788" s="12"/>
    </row>
    <row r="789" spans="12:12" x14ac:dyDescent="0.25">
      <c r="L789" s="12"/>
    </row>
    <row r="790" spans="12:12" x14ac:dyDescent="0.25">
      <c r="L790" s="12"/>
    </row>
    <row r="791" spans="12:12" x14ac:dyDescent="0.25">
      <c r="L791" s="12"/>
    </row>
    <row r="792" spans="12:12" x14ac:dyDescent="0.25">
      <c r="L792" s="12"/>
    </row>
    <row r="793" spans="12:12" x14ac:dyDescent="0.25">
      <c r="L793" s="12"/>
    </row>
    <row r="794" spans="12:12" x14ac:dyDescent="0.25">
      <c r="L794" s="12"/>
    </row>
    <row r="795" spans="12:12" x14ac:dyDescent="0.25">
      <c r="L795" s="12"/>
    </row>
    <row r="796" spans="12:12" x14ac:dyDescent="0.25">
      <c r="L796" s="12"/>
    </row>
    <row r="797" spans="12:12" x14ac:dyDescent="0.25">
      <c r="L797" s="12"/>
    </row>
    <row r="798" spans="12:12" x14ac:dyDescent="0.25">
      <c r="L798" s="12"/>
    </row>
    <row r="799" spans="12:12" x14ac:dyDescent="0.25">
      <c r="L799" s="12"/>
    </row>
    <row r="800" spans="12:12" x14ac:dyDescent="0.25">
      <c r="L800" s="12"/>
    </row>
    <row r="801" spans="12:12" x14ac:dyDescent="0.25">
      <c r="L801" s="12"/>
    </row>
    <row r="802" spans="12:12" x14ac:dyDescent="0.25">
      <c r="L802" s="12"/>
    </row>
    <row r="803" spans="12:12" x14ac:dyDescent="0.25">
      <c r="L803" s="12"/>
    </row>
    <row r="804" spans="12:12" x14ac:dyDescent="0.25">
      <c r="L804" s="12"/>
    </row>
    <row r="805" spans="12:12" x14ac:dyDescent="0.25">
      <c r="L805" s="12"/>
    </row>
    <row r="806" spans="12:12" x14ac:dyDescent="0.25">
      <c r="L806" s="12"/>
    </row>
    <row r="807" spans="12:12" x14ac:dyDescent="0.25">
      <c r="L807" s="12"/>
    </row>
    <row r="808" spans="12:12" x14ac:dyDescent="0.25">
      <c r="L808" s="12"/>
    </row>
    <row r="809" spans="12:12" x14ac:dyDescent="0.25">
      <c r="L809" s="12"/>
    </row>
    <row r="810" spans="12:12" x14ac:dyDescent="0.25">
      <c r="L810" s="12"/>
    </row>
    <row r="811" spans="12:12" x14ac:dyDescent="0.25">
      <c r="L811" s="12"/>
    </row>
    <row r="812" spans="12:12" x14ac:dyDescent="0.25">
      <c r="L812" s="12"/>
    </row>
    <row r="813" spans="12:12" x14ac:dyDescent="0.25">
      <c r="L813" s="12"/>
    </row>
    <row r="814" spans="12:12" x14ac:dyDescent="0.25">
      <c r="L814" s="12"/>
    </row>
    <row r="815" spans="12:12" x14ac:dyDescent="0.25">
      <c r="L815" s="12"/>
    </row>
    <row r="816" spans="12:12" x14ac:dyDescent="0.25">
      <c r="L816" s="12"/>
    </row>
    <row r="817" spans="12:12" x14ac:dyDescent="0.25">
      <c r="L817" s="12"/>
    </row>
    <row r="818" spans="12:12" x14ac:dyDescent="0.25">
      <c r="L818" s="12"/>
    </row>
    <row r="819" spans="12:12" x14ac:dyDescent="0.25">
      <c r="L819" s="12"/>
    </row>
    <row r="820" spans="12:12" x14ac:dyDescent="0.25">
      <c r="L820" s="12"/>
    </row>
    <row r="821" spans="12:12" x14ac:dyDescent="0.25">
      <c r="L821" s="12"/>
    </row>
    <row r="822" spans="12:12" x14ac:dyDescent="0.25">
      <c r="L822" s="12"/>
    </row>
    <row r="823" spans="12:12" x14ac:dyDescent="0.25">
      <c r="L823" s="12"/>
    </row>
    <row r="824" spans="12:12" x14ac:dyDescent="0.25">
      <c r="L824" s="12"/>
    </row>
    <row r="825" spans="12:12" x14ac:dyDescent="0.25">
      <c r="L825" s="12"/>
    </row>
    <row r="826" spans="12:12" x14ac:dyDescent="0.25">
      <c r="L826" s="12"/>
    </row>
    <row r="827" spans="12:12" x14ac:dyDescent="0.25">
      <c r="L827" s="12"/>
    </row>
    <row r="828" spans="12:12" x14ac:dyDescent="0.25">
      <c r="L828" s="12"/>
    </row>
    <row r="829" spans="12:12" x14ac:dyDescent="0.25">
      <c r="L829" s="12"/>
    </row>
    <row r="830" spans="12:12" x14ac:dyDescent="0.25">
      <c r="L830" s="12"/>
    </row>
    <row r="831" spans="12:12" x14ac:dyDescent="0.25">
      <c r="L831" s="12"/>
    </row>
    <row r="832" spans="12:12" x14ac:dyDescent="0.25">
      <c r="L832" s="12"/>
    </row>
    <row r="833" spans="12:12" x14ac:dyDescent="0.25">
      <c r="L833" s="12"/>
    </row>
    <row r="834" spans="12:12" x14ac:dyDescent="0.25">
      <c r="L834" s="12"/>
    </row>
    <row r="835" spans="12:12" x14ac:dyDescent="0.25">
      <c r="L835" s="12"/>
    </row>
    <row r="836" spans="12:12" x14ac:dyDescent="0.25">
      <c r="L836" s="12"/>
    </row>
    <row r="837" spans="12:12" x14ac:dyDescent="0.25">
      <c r="L837" s="12"/>
    </row>
    <row r="838" spans="12:12" x14ac:dyDescent="0.25">
      <c r="L838" s="12"/>
    </row>
    <row r="839" spans="12:12" x14ac:dyDescent="0.25">
      <c r="L839" s="12"/>
    </row>
    <row r="840" spans="12:12" x14ac:dyDescent="0.25">
      <c r="L840" s="12"/>
    </row>
    <row r="841" spans="12:12" x14ac:dyDescent="0.25">
      <c r="L841" s="12"/>
    </row>
    <row r="842" spans="12:12" x14ac:dyDescent="0.25">
      <c r="L842" s="12"/>
    </row>
    <row r="843" spans="12:12" x14ac:dyDescent="0.25">
      <c r="L843" s="12"/>
    </row>
    <row r="844" spans="12:12" x14ac:dyDescent="0.25">
      <c r="L844" s="12"/>
    </row>
    <row r="845" spans="12:12" x14ac:dyDescent="0.25">
      <c r="L845" s="12"/>
    </row>
    <row r="846" spans="12:12" x14ac:dyDescent="0.25">
      <c r="L846" s="12"/>
    </row>
    <row r="847" spans="12:12" x14ac:dyDescent="0.25">
      <c r="L847" s="12"/>
    </row>
    <row r="848" spans="12:12" x14ac:dyDescent="0.25">
      <c r="L848" s="12"/>
    </row>
    <row r="849" spans="12:12" x14ac:dyDescent="0.25">
      <c r="L849" s="12"/>
    </row>
    <row r="850" spans="12:12" x14ac:dyDescent="0.25">
      <c r="L850" s="12"/>
    </row>
    <row r="851" spans="12:12" x14ac:dyDescent="0.25">
      <c r="L851" s="12"/>
    </row>
    <row r="852" spans="12:12" x14ac:dyDescent="0.25">
      <c r="L852" s="12"/>
    </row>
    <row r="853" spans="12:12" x14ac:dyDescent="0.25">
      <c r="L853" s="12"/>
    </row>
    <row r="854" spans="12:12" x14ac:dyDescent="0.25">
      <c r="L854" s="12"/>
    </row>
    <row r="855" spans="12:12" x14ac:dyDescent="0.25">
      <c r="L855" s="12"/>
    </row>
    <row r="856" spans="12:12" x14ac:dyDescent="0.25">
      <c r="L856" s="12"/>
    </row>
    <row r="857" spans="12:12" x14ac:dyDescent="0.25">
      <c r="L857" s="12"/>
    </row>
    <row r="858" spans="12:12" x14ac:dyDescent="0.25">
      <c r="L858" s="12"/>
    </row>
    <row r="859" spans="12:12" x14ac:dyDescent="0.25">
      <c r="L859" s="12"/>
    </row>
    <row r="860" spans="12:12" x14ac:dyDescent="0.25">
      <c r="L860" s="12"/>
    </row>
    <row r="861" spans="12:12" x14ac:dyDescent="0.25">
      <c r="L861" s="12"/>
    </row>
    <row r="862" spans="12:12" x14ac:dyDescent="0.25">
      <c r="L862" s="12"/>
    </row>
    <row r="863" spans="12:12" x14ac:dyDescent="0.25">
      <c r="L863" s="12"/>
    </row>
    <row r="864" spans="12:12" x14ac:dyDescent="0.25">
      <c r="L864" s="12"/>
    </row>
    <row r="865" spans="12:12" x14ac:dyDescent="0.25">
      <c r="L865" s="12"/>
    </row>
    <row r="866" spans="12:12" x14ac:dyDescent="0.25">
      <c r="L866" s="12"/>
    </row>
    <row r="867" spans="12:12" x14ac:dyDescent="0.25">
      <c r="L867" s="12"/>
    </row>
    <row r="868" spans="12:12" x14ac:dyDescent="0.25">
      <c r="L868" s="12"/>
    </row>
    <row r="869" spans="12:12" x14ac:dyDescent="0.25">
      <c r="L869" s="12"/>
    </row>
    <row r="870" spans="12:12" x14ac:dyDescent="0.25">
      <c r="L870" s="12"/>
    </row>
    <row r="871" spans="12:12" x14ac:dyDescent="0.25">
      <c r="L871" s="12"/>
    </row>
    <row r="872" spans="12:12" x14ac:dyDescent="0.25">
      <c r="L872" s="12"/>
    </row>
    <row r="873" spans="12:12" x14ac:dyDescent="0.25">
      <c r="L873" s="12"/>
    </row>
    <row r="874" spans="12:12" x14ac:dyDescent="0.25">
      <c r="L874" s="12"/>
    </row>
    <row r="875" spans="12:12" x14ac:dyDescent="0.25">
      <c r="L875" s="12"/>
    </row>
    <row r="876" spans="12:12" x14ac:dyDescent="0.25">
      <c r="L876" s="12"/>
    </row>
    <row r="877" spans="12:12" x14ac:dyDescent="0.25">
      <c r="L877" s="12"/>
    </row>
    <row r="878" spans="12:12" x14ac:dyDescent="0.25">
      <c r="L878" s="12"/>
    </row>
    <row r="879" spans="12:12" x14ac:dyDescent="0.25">
      <c r="L879" s="12"/>
    </row>
    <row r="880" spans="12:12" x14ac:dyDescent="0.25">
      <c r="L880" s="12"/>
    </row>
    <row r="881" spans="12:12" x14ac:dyDescent="0.25">
      <c r="L881" s="12"/>
    </row>
    <row r="882" spans="12:12" x14ac:dyDescent="0.25">
      <c r="L882" s="12"/>
    </row>
    <row r="883" spans="12:12" x14ac:dyDescent="0.25">
      <c r="L883" s="12"/>
    </row>
    <row r="884" spans="12:12" x14ac:dyDescent="0.25">
      <c r="L884" s="12"/>
    </row>
    <row r="885" spans="12:12" x14ac:dyDescent="0.25">
      <c r="L885" s="12"/>
    </row>
    <row r="886" spans="12:12" x14ac:dyDescent="0.25">
      <c r="L886" s="12"/>
    </row>
    <row r="887" spans="12:12" x14ac:dyDescent="0.25">
      <c r="L887" s="12"/>
    </row>
    <row r="888" spans="12:12" x14ac:dyDescent="0.25">
      <c r="L888" s="12"/>
    </row>
    <row r="889" spans="12:12" x14ac:dyDescent="0.25">
      <c r="L889" s="12"/>
    </row>
    <row r="890" spans="12:12" x14ac:dyDescent="0.25">
      <c r="L890" s="12"/>
    </row>
    <row r="891" spans="12:12" x14ac:dyDescent="0.25">
      <c r="L891" s="12"/>
    </row>
    <row r="892" spans="12:12" x14ac:dyDescent="0.25">
      <c r="L892" s="12"/>
    </row>
    <row r="893" spans="12:12" x14ac:dyDescent="0.25">
      <c r="L893" s="12"/>
    </row>
    <row r="894" spans="12:12" x14ac:dyDescent="0.25">
      <c r="L894" s="12"/>
    </row>
    <row r="895" spans="12:12" x14ac:dyDescent="0.25">
      <c r="L895" s="12"/>
    </row>
    <row r="896" spans="12:12" x14ac:dyDescent="0.25">
      <c r="L896" s="12"/>
    </row>
    <row r="897" spans="12:12" x14ac:dyDescent="0.25">
      <c r="L897" s="12"/>
    </row>
    <row r="898" spans="12:12" x14ac:dyDescent="0.25">
      <c r="L898" s="12"/>
    </row>
    <row r="899" spans="12:12" x14ac:dyDescent="0.25">
      <c r="L899" s="12"/>
    </row>
    <row r="900" spans="12:12" x14ac:dyDescent="0.25">
      <c r="L900" s="12"/>
    </row>
    <row r="901" spans="12:12" x14ac:dyDescent="0.25">
      <c r="L901" s="12"/>
    </row>
    <row r="902" spans="12:12" x14ac:dyDescent="0.25">
      <c r="L902" s="12"/>
    </row>
    <row r="903" spans="12:12" x14ac:dyDescent="0.25">
      <c r="L903" s="12"/>
    </row>
    <row r="904" spans="12:12" x14ac:dyDescent="0.25">
      <c r="L904" s="12"/>
    </row>
    <row r="905" spans="12:12" x14ac:dyDescent="0.25">
      <c r="L905" s="12"/>
    </row>
    <row r="906" spans="12:12" x14ac:dyDescent="0.25">
      <c r="L906" s="12"/>
    </row>
    <row r="907" spans="12:12" x14ac:dyDescent="0.25">
      <c r="L907" s="12"/>
    </row>
    <row r="908" spans="12:12" x14ac:dyDescent="0.25">
      <c r="L908" s="12"/>
    </row>
    <row r="909" spans="12:12" x14ac:dyDescent="0.25">
      <c r="L909" s="12"/>
    </row>
    <row r="910" spans="12:12" x14ac:dyDescent="0.25">
      <c r="L910" s="12"/>
    </row>
    <row r="911" spans="12:12" x14ac:dyDescent="0.25">
      <c r="L911" s="12"/>
    </row>
    <row r="912" spans="12:12" x14ac:dyDescent="0.25">
      <c r="L912" s="12"/>
    </row>
    <row r="913" spans="12:12" x14ac:dyDescent="0.25">
      <c r="L913" s="12"/>
    </row>
    <row r="914" spans="12:12" x14ac:dyDescent="0.25">
      <c r="L914" s="12"/>
    </row>
    <row r="915" spans="12:12" x14ac:dyDescent="0.25">
      <c r="L915" s="12"/>
    </row>
    <row r="916" spans="12:12" x14ac:dyDescent="0.25">
      <c r="L916" s="12"/>
    </row>
    <row r="917" spans="12:12" x14ac:dyDescent="0.25">
      <c r="L917" s="12"/>
    </row>
    <row r="918" spans="12:12" x14ac:dyDescent="0.25">
      <c r="L918" s="12"/>
    </row>
    <row r="919" spans="12:12" x14ac:dyDescent="0.25">
      <c r="L919" s="12"/>
    </row>
    <row r="920" spans="12:12" x14ac:dyDescent="0.25">
      <c r="L920" s="12"/>
    </row>
    <row r="921" spans="12:12" x14ac:dyDescent="0.25">
      <c r="L921" s="12"/>
    </row>
    <row r="922" spans="12:12" x14ac:dyDescent="0.25">
      <c r="L922" s="12"/>
    </row>
    <row r="923" spans="12:12" x14ac:dyDescent="0.25">
      <c r="L923" s="12"/>
    </row>
    <row r="924" spans="12:12" x14ac:dyDescent="0.25">
      <c r="L924" s="12"/>
    </row>
    <row r="925" spans="12:12" x14ac:dyDescent="0.25">
      <c r="L925" s="12"/>
    </row>
    <row r="926" spans="12:12" x14ac:dyDescent="0.25">
      <c r="L926" s="12"/>
    </row>
    <row r="927" spans="12:12" x14ac:dyDescent="0.25">
      <c r="L927" s="12"/>
    </row>
    <row r="928" spans="12:12" x14ac:dyDescent="0.25">
      <c r="L928" s="12"/>
    </row>
    <row r="929" spans="12:12" x14ac:dyDescent="0.25">
      <c r="L929" s="12"/>
    </row>
    <row r="930" spans="12:12" x14ac:dyDescent="0.25">
      <c r="L930" s="12"/>
    </row>
    <row r="931" spans="12:12" x14ac:dyDescent="0.25">
      <c r="L931" s="12"/>
    </row>
    <row r="932" spans="12:12" x14ac:dyDescent="0.25">
      <c r="L932" s="12"/>
    </row>
    <row r="933" spans="12:12" x14ac:dyDescent="0.25">
      <c r="L933" s="12"/>
    </row>
    <row r="934" spans="12:12" x14ac:dyDescent="0.25">
      <c r="L934" s="12"/>
    </row>
    <row r="935" spans="12:12" x14ac:dyDescent="0.25">
      <c r="L935" s="12"/>
    </row>
    <row r="936" spans="12:12" x14ac:dyDescent="0.25">
      <c r="L936" s="12"/>
    </row>
    <row r="937" spans="12:12" x14ac:dyDescent="0.25">
      <c r="L937" s="12"/>
    </row>
    <row r="938" spans="12:12" x14ac:dyDescent="0.25">
      <c r="L938" s="12"/>
    </row>
    <row r="939" spans="12:12" x14ac:dyDescent="0.25">
      <c r="L939" s="12"/>
    </row>
    <row r="940" spans="12:12" x14ac:dyDescent="0.25">
      <c r="L940" s="12"/>
    </row>
    <row r="941" spans="12:12" x14ac:dyDescent="0.25">
      <c r="L941" s="12"/>
    </row>
    <row r="942" spans="12:12" x14ac:dyDescent="0.25">
      <c r="L942" s="12"/>
    </row>
    <row r="943" spans="12:12" x14ac:dyDescent="0.25">
      <c r="L943" s="12"/>
    </row>
    <row r="944" spans="12:12" x14ac:dyDescent="0.25">
      <c r="L944" s="12"/>
    </row>
    <row r="945" spans="12:12" x14ac:dyDescent="0.25">
      <c r="L945" s="12"/>
    </row>
    <row r="946" spans="12:12" x14ac:dyDescent="0.25">
      <c r="L946" s="12"/>
    </row>
    <row r="947" spans="12:12" x14ac:dyDescent="0.25">
      <c r="L947" s="12"/>
    </row>
    <row r="948" spans="12:12" x14ac:dyDescent="0.25">
      <c r="L948" s="12"/>
    </row>
    <row r="949" spans="12:12" x14ac:dyDescent="0.25">
      <c r="L949" s="12"/>
    </row>
    <row r="950" spans="12:12" x14ac:dyDescent="0.25">
      <c r="L950" s="12"/>
    </row>
    <row r="951" spans="12:12" x14ac:dyDescent="0.25">
      <c r="L951" s="12"/>
    </row>
    <row r="952" spans="12:12" x14ac:dyDescent="0.25">
      <c r="L952" s="12"/>
    </row>
    <row r="953" spans="12:12" x14ac:dyDescent="0.25">
      <c r="L953" s="12"/>
    </row>
    <row r="954" spans="12:12" x14ac:dyDescent="0.25">
      <c r="L954" s="12"/>
    </row>
    <row r="955" spans="12:12" x14ac:dyDescent="0.25">
      <c r="L955" s="12"/>
    </row>
    <row r="956" spans="12:12" x14ac:dyDescent="0.25">
      <c r="L956" s="12"/>
    </row>
    <row r="957" spans="12:12" x14ac:dyDescent="0.25">
      <c r="L957" s="12"/>
    </row>
    <row r="958" spans="12:12" x14ac:dyDescent="0.25">
      <c r="L958" s="12"/>
    </row>
    <row r="959" spans="12:12" x14ac:dyDescent="0.25">
      <c r="L959" s="12"/>
    </row>
    <row r="960" spans="12:12" x14ac:dyDescent="0.25">
      <c r="L960" s="12"/>
    </row>
    <row r="961" spans="12:12" x14ac:dyDescent="0.25">
      <c r="L961" s="12"/>
    </row>
    <row r="962" spans="12:12" x14ac:dyDescent="0.25">
      <c r="L962" s="12"/>
    </row>
    <row r="963" spans="12:12" x14ac:dyDescent="0.25">
      <c r="L963" s="12"/>
    </row>
    <row r="964" spans="12:12" x14ac:dyDescent="0.25">
      <c r="L964" s="12"/>
    </row>
    <row r="965" spans="12:12" x14ac:dyDescent="0.25">
      <c r="L965" s="12"/>
    </row>
    <row r="966" spans="12:12" x14ac:dyDescent="0.25">
      <c r="L966" s="12"/>
    </row>
    <row r="967" spans="12:12" x14ac:dyDescent="0.25">
      <c r="L967" s="12"/>
    </row>
    <row r="968" spans="12:12" x14ac:dyDescent="0.25">
      <c r="L968" s="12"/>
    </row>
    <row r="969" spans="12:12" x14ac:dyDescent="0.25">
      <c r="L969" s="12"/>
    </row>
    <row r="970" spans="12:12" x14ac:dyDescent="0.25">
      <c r="L970" s="12"/>
    </row>
    <row r="971" spans="12:12" x14ac:dyDescent="0.25">
      <c r="L971" s="12"/>
    </row>
    <row r="972" spans="12:12" x14ac:dyDescent="0.25">
      <c r="L972" s="12"/>
    </row>
    <row r="973" spans="12:12" x14ac:dyDescent="0.25">
      <c r="L973" s="12"/>
    </row>
    <row r="974" spans="12:12" x14ac:dyDescent="0.25">
      <c r="L974" s="12"/>
    </row>
    <row r="975" spans="12:12" x14ac:dyDescent="0.25">
      <c r="L975" s="12"/>
    </row>
    <row r="976" spans="12:12" x14ac:dyDescent="0.25">
      <c r="L976" s="12"/>
    </row>
    <row r="977" spans="12:12" x14ac:dyDescent="0.25">
      <c r="L977" s="12"/>
    </row>
    <row r="978" spans="12:12" x14ac:dyDescent="0.25">
      <c r="L978" s="12"/>
    </row>
    <row r="979" spans="12:12" x14ac:dyDescent="0.25">
      <c r="L979" s="12"/>
    </row>
    <row r="980" spans="12:12" x14ac:dyDescent="0.25">
      <c r="L980" s="12"/>
    </row>
    <row r="981" spans="12:12" x14ac:dyDescent="0.25">
      <c r="L981" s="12"/>
    </row>
    <row r="982" spans="12:12" x14ac:dyDescent="0.25">
      <c r="L982" s="12"/>
    </row>
    <row r="983" spans="12:12" x14ac:dyDescent="0.25">
      <c r="L983" s="12"/>
    </row>
    <row r="984" spans="12:12" x14ac:dyDescent="0.25">
      <c r="L984" s="12"/>
    </row>
    <row r="985" spans="12:12" x14ac:dyDescent="0.25">
      <c r="L985" s="12"/>
    </row>
    <row r="986" spans="12:12" x14ac:dyDescent="0.25">
      <c r="L986" s="12"/>
    </row>
    <row r="987" spans="12:12" x14ac:dyDescent="0.25">
      <c r="L987" s="12"/>
    </row>
    <row r="988" spans="12:12" x14ac:dyDescent="0.25">
      <c r="L988" s="12"/>
    </row>
    <row r="989" spans="12:12" x14ac:dyDescent="0.25">
      <c r="L989" s="12"/>
    </row>
    <row r="990" spans="12:12" x14ac:dyDescent="0.25">
      <c r="L990" s="12"/>
    </row>
    <row r="991" spans="12:12" x14ac:dyDescent="0.25">
      <c r="L991" s="12"/>
    </row>
    <row r="992" spans="12:12" x14ac:dyDescent="0.25">
      <c r="L992" s="12"/>
    </row>
    <row r="993" spans="12:12" x14ac:dyDescent="0.25">
      <c r="L993" s="12"/>
    </row>
    <row r="994" spans="12:12" x14ac:dyDescent="0.25">
      <c r="L994" s="12"/>
    </row>
    <row r="995" spans="12:12" x14ac:dyDescent="0.25">
      <c r="L995" s="12"/>
    </row>
    <row r="996" spans="12:12" x14ac:dyDescent="0.25">
      <c r="L996" s="12"/>
    </row>
    <row r="997" spans="12:12" x14ac:dyDescent="0.25">
      <c r="L997" s="12"/>
    </row>
    <row r="998" spans="12:12" x14ac:dyDescent="0.25">
      <c r="L998" s="12"/>
    </row>
  </sheetData>
  <sheetProtection algorithmName="SHA-512" hashValue="afIwD5xuXxJJo9v4gzFdD6nmXFZKRPOcfrOkAThA+hxtEgccafonfzAFe/mWZSHAjFLPtGlrEHtqb85MXlz6BQ==" saltValue="IXxPFSYlLBlMoKR++PK3jQ==" spinCount="100000" sheet="1" formatCells="0" formatColumns="0" formatRows="0" sort="0" autoFilter="0" pivotTables="0"/>
  <autoFilter ref="A6:X6" xr:uid="{00000000-0001-0000-1800-000000000000}"/>
  <mergeCells count="3">
    <mergeCell ref="A1:C1"/>
    <mergeCell ref="D1:I1"/>
    <mergeCell ref="F4:H4"/>
  </mergeCells>
  <dataValidations count="11">
    <dataValidation type="textLength" allowBlank="1" showInputMessage="1" showErrorMessage="1" promptTitle="Limit size to 250" sqref="K303:K998 N303:P998 U7:U301 A302:L302 N302:V302" xr:uid="{00000000-0002-0000-1800-000000000000}">
      <formula1>1</formula1>
      <formula2>250</formula2>
    </dataValidation>
    <dataValidation type="list" allowBlank="1" showInputMessage="1" showErrorMessage="1" sqref="F303:F1048576 F5 G7:G301" xr:uid="{00000000-0002-0000-1800-000001000000}">
      <formula1>Continuingbenefits</formula1>
    </dataValidation>
    <dataValidation type="list" showInputMessage="1" showErrorMessage="1" sqref="C303:C65534" xr:uid="{00000000-0002-0000-1800-000003000000}">
      <formula1>Targetgroup</formula1>
    </dataValidation>
    <dataValidation type="list" allowBlank="1" showInputMessage="1" showErrorMessage="1" sqref="D303:D65534" xr:uid="{00000000-0002-0000-1800-000004000000}">
      <formula1>Appealtype</formula1>
    </dataValidation>
    <dataValidation type="list" allowBlank="1" showInputMessage="1" showErrorMessage="1" sqref="M303:M65534 R7:R301" xr:uid="{00000000-0002-0000-1800-000005000000}">
      <formula1>Resolutiontype</formula1>
    </dataValidation>
    <dataValidation type="list" allowBlank="1" showInputMessage="1" showErrorMessage="1" sqref="J303:J65534" xr:uid="{00000000-0002-0000-1800-000006000000}">
      <formula1>Servicetype</formula1>
    </dataValidation>
    <dataValidation type="list" allowBlank="1" showInputMessage="1" showErrorMessage="1" sqref="I999:I65534" xr:uid="{00000000-0002-0000-1800-000007000000}">
      <formula1>Issuetype</formula1>
    </dataValidation>
    <dataValidation type="textLength" allowBlank="1" showInputMessage="1" showErrorMessage="1" promptTitle="Limit size to 350 characters" sqref="S7:S301 V7:V301 O7:O301" xr:uid="{F24B9F9E-E7E3-4932-B3BB-7C83928244C2}">
      <formula1>1</formula1>
      <formula2>350</formula2>
    </dataValidation>
    <dataValidation type="list" allowBlank="1" showInputMessage="1" showErrorMessage="1" sqref="I303:I998" xr:uid="{00000000-0002-0000-1800-000009000000}">
      <formula1>$A$24:$A$35</formula1>
    </dataValidation>
    <dataValidation type="list" allowBlank="1" showInputMessage="1" showErrorMessage="1" sqref="H303:H998" xr:uid="{00000000-0002-0000-1800-00000A000000}">
      <formula1>$A$18:$A$21</formula1>
    </dataValidation>
    <dataValidation type="list" allowBlank="1" showInputMessage="1" sqref="G6" xr:uid="{8F1D4F8B-34C6-4942-9D35-6D8710BE1A90}">
      <formula1>Continuingbenefits</formula1>
    </dataValidation>
  </dataValidations>
  <hyperlinks>
    <hyperlink ref="F4:H4" r:id="rId1" display="https://www.dhs.wisconsin.gov/forms/f03112i.pdf" xr:uid="{1E17042C-DD90-44BC-B7A1-4FED560705C5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Title="Limit size to 350 characters" xr:uid="{CE5900DA-E291-41BE-9F9D-E769626F565A}">
          <x14:formula1>
            <xm:f>Categories!$A$108:$A$110</xm:f>
          </x14:formula1>
          <xm:sqref>T7:T301</xm:sqref>
        </x14:dataValidation>
        <x14:dataValidation type="list" allowBlank="1" showInputMessage="1" showErrorMessage="1" xr:uid="{AE762AAA-4AA9-4AE4-9E83-EEA0BEE743B6}">
          <x14:formula1>
            <xm:f>Categories!$A$82:$A$91</xm:f>
          </x14:formula1>
          <xm:sqref>Q7:Q301</xm:sqref>
        </x14:dataValidation>
        <x14:dataValidation type="list" errorStyle="warning" allowBlank="1" showInputMessage="1" showErrorMessage="1" xr:uid="{285F68CB-D0E6-4018-B144-6D620C829484}">
          <x14:formula1>
            <xm:f>Categories!$A$41:$A$51</xm:f>
          </x14:formula1>
          <xm:sqref>L7:L301</xm:sqref>
        </x14:dataValidation>
        <x14:dataValidation type="list" allowBlank="1" showInputMessage="1" showErrorMessage="1" xr:uid="{417009D5-364E-47F3-B567-56EBAF92D4D5}">
          <x14:formula1>
            <xm:f>Categories!$A$4:$A$6</xm:f>
          </x14:formula1>
          <xm:sqref>E7:E301</xm:sqref>
        </x14:dataValidation>
        <x14:dataValidation type="list" allowBlank="1" showInputMessage="1" showErrorMessage="1" xr:uid="{37813046-8B29-4267-BE4B-2B1BF15FB574}">
          <x14:formula1>
            <xm:f>Categories!$A$55:$A$60</xm:f>
          </x14:formula1>
          <xm:sqref>M7:M301</xm:sqref>
        </x14:dataValidation>
        <x14:dataValidation type="list" allowBlank="1" showInputMessage="1" showErrorMessage="1" xr:uid="{CAE098C9-9153-4A88-968D-A8E4E5EF1B0C}">
          <x14:formula1>
            <xm:f>Categories!$A$33:$A$38</xm:f>
          </x14:formula1>
          <xm:sqref>K7:K301</xm:sqref>
        </x14:dataValidation>
        <x14:dataValidation type="list" allowBlank="1" showInputMessage="1" showErrorMessage="1" xr:uid="{0B27C40B-6201-45B2-8798-580394D93A79}">
          <x14:formula1>
            <xm:f>Categories!$A$24:$A$30</xm:f>
          </x14:formula1>
          <xm:sqref>I7:I301</xm:sqref>
        </x14:dataValidation>
        <x14:dataValidation type="list" allowBlank="1" showInputMessage="1" showErrorMessage="1" xr:uid="{7FAC66E9-0709-4FF8-8737-17FAF82D877B}">
          <x14:formula1>
            <xm:f>Categories!$A$15:$A$20</xm:f>
          </x14:formula1>
          <xm:sqref>H7:H301</xm:sqref>
        </x14:dataValidation>
        <x14:dataValidation type="list" errorStyle="warning" allowBlank="1" showInputMessage="1" showErrorMessage="1" xr:uid="{76A0EE29-39B6-4A7B-92A9-493D3807ED9D}">
          <x14:formula1>
            <xm:f>Categories!$A$63:$A$79</xm:f>
          </x14:formula1>
          <xm:sqref>N7:N301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2"/>
  <sheetViews>
    <sheetView topLeftCell="A14" workbookViewId="0">
      <selection activeCell="B22" sqref="B22"/>
    </sheetView>
  </sheetViews>
  <sheetFormatPr defaultColWidth="16.6640625" defaultRowHeight="13.2" x14ac:dyDescent="0.25"/>
  <cols>
    <col min="1" max="5" width="21.88671875" style="17" customWidth="1"/>
    <col min="6" max="7" width="21.88671875" style="57" customWidth="1"/>
    <col min="8" max="11" width="21.88671875" style="17" customWidth="1"/>
    <col min="12" max="12" width="8.33203125" style="20" bestFit="1" customWidth="1"/>
    <col min="13" max="13" width="7.33203125" style="20" customWidth="1"/>
    <col min="14" max="14" width="0.44140625" style="20" customWidth="1"/>
    <col min="15" max="15" width="8.44140625" style="20" bestFit="1" customWidth="1"/>
    <col min="16" max="16" width="35.5546875" style="20" bestFit="1" customWidth="1"/>
    <col min="17" max="17" width="8.44140625" style="20" bestFit="1" customWidth="1"/>
    <col min="18" max="18" width="41.33203125" style="20" bestFit="1" customWidth="1"/>
    <col min="19" max="19" width="8.44140625" style="20" bestFit="1" customWidth="1"/>
    <col min="20" max="16384" width="16.6640625" style="20"/>
  </cols>
  <sheetData>
    <row r="1" spans="1:14" ht="13.8" thickBot="1" x14ac:dyDescent="0.3">
      <c r="A1" s="21" t="s">
        <v>34</v>
      </c>
      <c r="B1" s="70">
        <f>'4th Quarter'!A302</f>
        <v>0</v>
      </c>
      <c r="G1" s="71"/>
    </row>
    <row r="2" spans="1:14" s="24" customFormat="1" ht="27.6" thickTop="1" thickBot="1" x14ac:dyDescent="0.3">
      <c r="A2" s="17"/>
      <c r="B2" s="23" t="s">
        <v>29</v>
      </c>
      <c r="C2" s="23"/>
      <c r="D2" s="71"/>
      <c r="E2" s="23" t="s">
        <v>30</v>
      </c>
      <c r="F2" s="23"/>
      <c r="G2" s="17"/>
      <c r="H2" s="23" t="s">
        <v>22</v>
      </c>
      <c r="I2" s="23"/>
      <c r="J2" s="17"/>
      <c r="K2" s="57"/>
    </row>
    <row r="3" spans="1:14" ht="14.4" thickTop="1" thickBot="1" x14ac:dyDescent="0.3">
      <c r="B3" s="23" t="s">
        <v>26</v>
      </c>
      <c r="C3" s="23" t="s">
        <v>27</v>
      </c>
      <c r="D3" s="57"/>
      <c r="E3" s="23" t="s">
        <v>26</v>
      </c>
      <c r="F3" s="23" t="s">
        <v>27</v>
      </c>
      <c r="G3" s="17"/>
      <c r="H3" s="23" t="s">
        <v>26</v>
      </c>
      <c r="I3" s="23" t="s">
        <v>27</v>
      </c>
      <c r="K3" s="57"/>
    </row>
    <row r="4" spans="1:14" ht="13.8" thickTop="1" x14ac:dyDescent="0.25">
      <c r="A4" s="87" t="s">
        <v>62</v>
      </c>
      <c r="B4" s="25">
        <f>COUNTIF('4th Quarter'!E7:E301,"HMO")</f>
        <v>0</v>
      </c>
      <c r="C4" s="71" t="e">
        <f>B4/B1</f>
        <v>#DIV/0!</v>
      </c>
      <c r="D4" s="40" t="s">
        <v>4</v>
      </c>
      <c r="E4" s="25">
        <f>COUNTIF('4th Quarter'!G7:G301,"Yes")</f>
        <v>0</v>
      </c>
      <c r="F4" s="71" t="e">
        <f>E4/B1</f>
        <v>#DIV/0!</v>
      </c>
      <c r="G4" s="17" t="s">
        <v>43</v>
      </c>
      <c r="H4" s="25">
        <f>COUNTIF('4th Quarter'!K7:K301,"Attorney")</f>
        <v>0</v>
      </c>
      <c r="I4" s="71" t="e">
        <f>H4/B1</f>
        <v>#DIV/0!</v>
      </c>
    </row>
    <row r="5" spans="1:14" x14ac:dyDescent="0.25">
      <c r="A5" s="87" t="s">
        <v>3</v>
      </c>
      <c r="B5" s="25">
        <f>COUNTIF('4th Quarter'!E7:E301,"DHA")</f>
        <v>0</v>
      </c>
      <c r="C5" s="71" t="e">
        <f>B5/B1</f>
        <v>#DIV/0!</v>
      </c>
      <c r="D5" s="40" t="s">
        <v>5</v>
      </c>
      <c r="E5" s="25">
        <f>COUNTIF('4th Quarter'!G7:G301,"No")</f>
        <v>0</v>
      </c>
      <c r="F5" s="71" t="e">
        <f>E5/B1</f>
        <v>#DIV/0!</v>
      </c>
      <c r="G5" s="17" t="s">
        <v>8</v>
      </c>
      <c r="H5" s="25">
        <f>COUNTIF('4th Quarter'!K7:K202,"DBS (Disability Benefit Specialist)")</f>
        <v>0</v>
      </c>
      <c r="I5" s="71" t="e">
        <f>H5/B1</f>
        <v>#DIV/0!</v>
      </c>
    </row>
    <row r="6" spans="1:14" x14ac:dyDescent="0.25">
      <c r="A6" s="88" t="s">
        <v>21</v>
      </c>
      <c r="B6" s="25">
        <f>COUNTIF('4th Quarter'!E7:E301,"DHA - Rehearing")</f>
        <v>0</v>
      </c>
      <c r="C6" s="71" t="e">
        <f>B6/B1</f>
        <v>#DIV/0!</v>
      </c>
      <c r="D6" s="40" t="s">
        <v>19</v>
      </c>
      <c r="E6" s="25">
        <f>COUNTIF('4th Quarter'!G7:G301,"N/A")</f>
        <v>0</v>
      </c>
      <c r="F6" s="71" t="e">
        <f>E6/B1</f>
        <v>#DIV/0!</v>
      </c>
      <c r="G6" s="17" t="s">
        <v>6</v>
      </c>
      <c r="H6" s="25">
        <f>COUNTIF('4th Quarter'!K7:K301,"DRW (Disability Rights WI)")</f>
        <v>0</v>
      </c>
      <c r="I6" s="71" t="e">
        <f>H6/B1</f>
        <v>#DIV/0!</v>
      </c>
    </row>
    <row r="7" spans="1:14" x14ac:dyDescent="0.25">
      <c r="A7" s="29" t="s">
        <v>28</v>
      </c>
      <c r="B7" s="74">
        <f>SUM(B4:B6)</f>
        <v>0</v>
      </c>
      <c r="C7" s="71" t="e">
        <f>SUM(C4:C6)</f>
        <v>#DIV/0!</v>
      </c>
      <c r="D7" s="29" t="s">
        <v>28</v>
      </c>
      <c r="E7" s="74">
        <f>SUM(E4:E6)</f>
        <v>0</v>
      </c>
      <c r="F7" s="71" t="e">
        <f>SUM(F4:F6)</f>
        <v>#DIV/0!</v>
      </c>
      <c r="G7" s="18" t="s">
        <v>25</v>
      </c>
      <c r="H7" s="25">
        <f>COUNTIF('4th Quarter'!K7:K301,"EBS (Elder Benefit Specialist)")</f>
        <v>0</v>
      </c>
      <c r="I7" s="71" t="e">
        <f>H7/B1</f>
        <v>#DIV/0!</v>
      </c>
    </row>
    <row r="8" spans="1:14" x14ac:dyDescent="0.25">
      <c r="C8" s="75" t="s">
        <v>24</v>
      </c>
      <c r="G8" s="17" t="s">
        <v>18</v>
      </c>
      <c r="H8" s="25">
        <f>COUNTIF('4th Quarter'!K7:K301,"None")</f>
        <v>0</v>
      </c>
      <c r="I8" s="71" t="e">
        <f>H8/B1</f>
        <v>#DIV/0!</v>
      </c>
    </row>
    <row r="9" spans="1:14" x14ac:dyDescent="0.25">
      <c r="G9" s="17" t="s">
        <v>9</v>
      </c>
      <c r="H9" s="25">
        <f>COUNTIF('4th Quarter'!K7:K301,"Other")</f>
        <v>0</v>
      </c>
      <c r="I9" s="71" t="e">
        <f>H9/B1</f>
        <v>#DIV/0!</v>
      </c>
    </row>
    <row r="10" spans="1:14" x14ac:dyDescent="0.25">
      <c r="G10" s="29" t="s">
        <v>28</v>
      </c>
      <c r="H10" s="74">
        <f>SUM(H4:H9)</f>
        <v>0</v>
      </c>
      <c r="I10" s="71" t="e">
        <f>SUM(I4:I9)</f>
        <v>#DIV/0!</v>
      </c>
    </row>
    <row r="12" spans="1:14" x14ac:dyDescent="0.25">
      <c r="I12" s="57"/>
      <c r="J12" s="57"/>
      <c r="L12" s="22"/>
    </row>
    <row r="13" spans="1:14" ht="13.8" thickBot="1" x14ac:dyDescent="0.3">
      <c r="K13" s="17" t="s">
        <v>117</v>
      </c>
    </row>
    <row r="14" spans="1:14" ht="27.6" thickTop="1" thickBot="1" x14ac:dyDescent="0.3">
      <c r="B14" s="23" t="s">
        <v>31</v>
      </c>
      <c r="C14" s="23"/>
      <c r="D14" s="91"/>
      <c r="E14" s="4" t="s">
        <v>137</v>
      </c>
      <c r="F14" s="4"/>
      <c r="G14" s="17"/>
      <c r="H14" s="23" t="s">
        <v>16</v>
      </c>
      <c r="I14" s="23"/>
      <c r="J14" s="57"/>
      <c r="K14" s="23" t="s">
        <v>15</v>
      </c>
      <c r="L14" s="23"/>
      <c r="M14" s="57"/>
      <c r="N14" s="57">
        <f>'4th Quarter'!A302+'3rdQtrAnalysis'!N17</f>
        <v>0</v>
      </c>
    </row>
    <row r="15" spans="1:14" ht="14.4" thickTop="1" thickBot="1" x14ac:dyDescent="0.3">
      <c r="B15" s="23" t="s">
        <v>26</v>
      </c>
      <c r="C15" s="23" t="s">
        <v>27</v>
      </c>
      <c r="D15" s="91"/>
      <c r="E15" s="4" t="s">
        <v>26</v>
      </c>
      <c r="F15" s="4" t="s">
        <v>27</v>
      </c>
      <c r="G15" s="17"/>
      <c r="H15" s="23" t="s">
        <v>26</v>
      </c>
      <c r="I15" s="23" t="s">
        <v>27</v>
      </c>
      <c r="J15" s="57"/>
      <c r="K15" s="23" t="s">
        <v>26</v>
      </c>
      <c r="L15" s="23" t="s">
        <v>27</v>
      </c>
      <c r="M15" s="17"/>
      <c r="N15" s="17"/>
    </row>
    <row r="16" spans="1:14" ht="40.200000000000003" thickTop="1" x14ac:dyDescent="0.25">
      <c r="A16" s="76" t="s">
        <v>41</v>
      </c>
      <c r="B16" s="25">
        <f>COUNTIF('4th Quarter'!L7:L301,"Denial of Enrollee's right to request out of network care")</f>
        <v>0</v>
      </c>
      <c r="C16" s="71" t="e">
        <f>B16/B1</f>
        <v>#DIV/0!</v>
      </c>
      <c r="D16" s="77" t="s">
        <v>141</v>
      </c>
      <c r="E16" s="25">
        <f>COUNTIF('4th Quarter'!M7:M300,"General inpatient services")</f>
        <v>0</v>
      </c>
      <c r="F16" s="71" t="e">
        <f>E16/B1</f>
        <v>#DIV/0!</v>
      </c>
      <c r="G16" s="77" t="s">
        <v>86</v>
      </c>
      <c r="H16" s="25">
        <f>COUNTIF('4th Quarter'!N7:N301,"Dental services")</f>
        <v>0</v>
      </c>
      <c r="I16" s="71" t="e">
        <f>H16/B1</f>
        <v>#DIV/0!</v>
      </c>
      <c r="J16" s="18" t="s">
        <v>89</v>
      </c>
      <c r="K16" s="25">
        <f>COUNTIF('4th Quarter'!R7:R301,"DHA - upheld HMO Decision/Dismissed")</f>
        <v>0</v>
      </c>
      <c r="L16" s="71" t="e">
        <f>K16/B1</f>
        <v>#DIV/0!</v>
      </c>
      <c r="M16" s="17"/>
      <c r="N16" s="57"/>
    </row>
    <row r="17" spans="1:14" ht="52.8" x14ac:dyDescent="0.25">
      <c r="A17" s="77" t="s">
        <v>78</v>
      </c>
      <c r="B17" s="25">
        <f>COUNTIF('4th Quarter'!L7:L301,"Denial of payment, in whole or part, for a service already rendered")</f>
        <v>0</v>
      </c>
      <c r="C17" s="71" t="e">
        <f>B17/B1</f>
        <v>#DIV/0!</v>
      </c>
      <c r="D17" s="77" t="s">
        <v>140</v>
      </c>
      <c r="E17" s="25">
        <f>COUNTIF('4th Quarter'!M7:M300,"General outpatient services")</f>
        <v>0</v>
      </c>
      <c r="F17" s="71" t="e">
        <f>E17/B1</f>
        <v>#DIV/0!</v>
      </c>
      <c r="G17" s="77" t="s">
        <v>101</v>
      </c>
      <c r="H17" s="25">
        <f>COUNTIF('4th Quarter'!N7:N301,"Durable Medical Equipment/ Disposable Medical Supplies (DME/DMS)")</f>
        <v>0</v>
      </c>
      <c r="I17" s="71" t="e">
        <f>H17/B1</f>
        <v>#DIV/0!</v>
      </c>
      <c r="J17" s="18" t="s">
        <v>90</v>
      </c>
      <c r="K17" s="25">
        <f>COUNTIF('4th Quarter'!R7:R301,"DHA - overturned HMO Decision/Remanded")</f>
        <v>0</v>
      </c>
      <c r="L17" s="71" t="e">
        <f>K17/B1</f>
        <v>#DIV/0!</v>
      </c>
      <c r="M17" s="17"/>
      <c r="N17" s="86"/>
    </row>
    <row r="18" spans="1:14" ht="39.6" customHeight="1" x14ac:dyDescent="0.25">
      <c r="A18" s="77" t="s">
        <v>77</v>
      </c>
      <c r="B18" s="25">
        <f>COUNTIF('4th Quarter'!L7:L301,"Failure to resolve appeal/grievance timely")</f>
        <v>0</v>
      </c>
      <c r="C18" s="71" t="e">
        <f>B18/B1</f>
        <v>#DIV/0!</v>
      </c>
      <c r="D18" s="77" t="s">
        <v>139</v>
      </c>
      <c r="E18" s="25">
        <f>COUNTIF('4th Quarter'!M7:M300,"Inpatient behavioral health services")</f>
        <v>0</v>
      </c>
      <c r="F18" s="71" t="e">
        <f>E18/B1</f>
        <v>#DIV/0!</v>
      </c>
      <c r="G18" s="77" t="s">
        <v>102</v>
      </c>
      <c r="H18" s="25">
        <f>COUNTIF('4th Quarter'!N7:N301,"Gender affirming services")</f>
        <v>0</v>
      </c>
      <c r="I18" s="71" t="e">
        <f>H18/B1</f>
        <v>#DIV/0!</v>
      </c>
      <c r="J18" s="18" t="s">
        <v>104</v>
      </c>
      <c r="K18" s="25">
        <f>COUNTIF('4th Quarter'!R7:R301,"DHA - partially upheld HMO Decision/Remanded")</f>
        <v>0</v>
      </c>
      <c r="L18" s="71" t="e">
        <f>K18/B1</f>
        <v>#DIV/0!</v>
      </c>
      <c r="M18" s="17"/>
      <c r="N18" s="17" t="s">
        <v>35</v>
      </c>
    </row>
    <row r="19" spans="1:14" ht="26.4" x14ac:dyDescent="0.25">
      <c r="A19" s="17" t="s">
        <v>64</v>
      </c>
      <c r="B19" s="25">
        <f>COUNTIF('4th Quarter'!L7:L301,"Failure to timely provide authorized service")</f>
        <v>0</v>
      </c>
      <c r="C19" s="71" t="e">
        <f>B19/B1</f>
        <v>#DIV/0!</v>
      </c>
      <c r="D19" s="77" t="s">
        <v>138</v>
      </c>
      <c r="E19" s="25">
        <f>COUNTIF('4th Quarter'!M7:M300,"Outpatient behavioral health services")</f>
        <v>0</v>
      </c>
      <c r="F19" s="71" t="e">
        <f>E19/B1</f>
        <v>#DIV/0!</v>
      </c>
      <c r="G19" s="40" t="s">
        <v>128</v>
      </c>
      <c r="H19" s="25">
        <f>COUNTIF('4th Quarter'!N7:N301,"Home Health/Personal Care")</f>
        <v>0</v>
      </c>
      <c r="I19" s="71" t="e">
        <f>H19/B1</f>
        <v>#DIV/0!</v>
      </c>
      <c r="J19" s="18" t="s">
        <v>105</v>
      </c>
      <c r="K19" s="25">
        <f>COUNTIF('4th Quarter'!R7:R301,"HMO Committee - upheld ABD")</f>
        <v>0</v>
      </c>
      <c r="L19" s="71" t="e">
        <f>K19/B1</f>
        <v>#DIV/0!</v>
      </c>
      <c r="M19" s="17"/>
      <c r="N19" s="78" t="e">
        <f>N14/'4th Quarter'!G2</f>
        <v>#DIV/0!</v>
      </c>
    </row>
    <row r="20" spans="1:14" ht="26.4" x14ac:dyDescent="0.25">
      <c r="A20" s="17" t="s">
        <v>65</v>
      </c>
      <c r="B20" s="25">
        <f>COUNTIF('4th Quarter'!L7:L301,"Financial liability")</f>
        <v>0</v>
      </c>
      <c r="C20" s="71" t="e">
        <f>B20/B1</f>
        <v>#DIV/0!</v>
      </c>
      <c r="D20" s="77" t="s">
        <v>67</v>
      </c>
      <c r="E20" s="25">
        <f>COUNTIF('4th Quarter'!M7:M300,"NA- Appeal does not involve a service")</f>
        <v>0</v>
      </c>
      <c r="F20" s="71" t="e">
        <f>E20/B1</f>
        <v>#DIV/0!</v>
      </c>
      <c r="G20" s="40" t="s">
        <v>129</v>
      </c>
      <c r="H20" s="25">
        <f>COUNTIF('4th Quarter'!N7:N301,"Inpatient/Outpatient Hospital")</f>
        <v>0</v>
      </c>
      <c r="I20" s="71" t="e">
        <f>H20/B1</f>
        <v>#DIV/0!</v>
      </c>
      <c r="J20" s="18" t="s">
        <v>106</v>
      </c>
      <c r="K20" s="25">
        <f>COUNTIF('4th Quarter'!R7:R301,"HMO Committee - overturned ABD")</f>
        <v>0</v>
      </c>
      <c r="L20" s="71" t="e">
        <f>K20/B1</f>
        <v>#DIV/0!</v>
      </c>
      <c r="M20" s="17"/>
      <c r="N20" s="17"/>
    </row>
    <row r="21" spans="1:14" ht="39.6" x14ac:dyDescent="0.25">
      <c r="A21" s="77" t="s">
        <v>153</v>
      </c>
      <c r="B21" s="25">
        <f>COUNTIF('4th Quarter'!L7:L301,"Service denial or limited authorization for a service not yet rendered")</f>
        <v>0</v>
      </c>
      <c r="C21" s="71" t="e">
        <f>B21/B1</f>
        <v>#DIV/0!</v>
      </c>
      <c r="D21" s="77" t="s">
        <v>69</v>
      </c>
      <c r="E21" s="25">
        <f>COUNTIF('4th Quarter'!M7:M300,"NA- Service does not fit any of these categories")</f>
        <v>0</v>
      </c>
      <c r="F21" s="71" t="e">
        <f>E21/B1</f>
        <v>#DIV/0!</v>
      </c>
      <c r="G21" s="77" t="s">
        <v>103</v>
      </c>
      <c r="H21" s="25">
        <f>COUNTIF('4th Quarter'!N7:N301,"Interpreter services")</f>
        <v>0</v>
      </c>
      <c r="I21" s="71" t="e">
        <f>H21/B1</f>
        <v>#DIV/0!</v>
      </c>
      <c r="J21" s="18" t="s">
        <v>107</v>
      </c>
      <c r="K21" s="25">
        <f>COUNTIF('4th Quarter'!R7:R301,"HMO Committee - partially upheld ABD")</f>
        <v>0</v>
      </c>
      <c r="L21" s="71" t="e">
        <f>K21/B1</f>
        <v>#DIV/0!</v>
      </c>
      <c r="M21" s="17"/>
      <c r="N21" s="17"/>
    </row>
    <row r="22" spans="1:14" ht="26.4" x14ac:dyDescent="0.25">
      <c r="A22" s="17" t="s">
        <v>10</v>
      </c>
      <c r="B22" s="25">
        <f>COUNTIF('4th Quarter'!L7:L301,"Service reduction")</f>
        <v>0</v>
      </c>
      <c r="C22" s="71" t="e">
        <f>B22/B1</f>
        <v>#DIV/0!</v>
      </c>
      <c r="D22" s="29" t="s">
        <v>28</v>
      </c>
      <c r="E22" s="74">
        <f>SUM(E16:E21)</f>
        <v>0</v>
      </c>
      <c r="F22" s="71" t="e">
        <f>SUM(F16:F21)</f>
        <v>#DIV/0!</v>
      </c>
      <c r="G22" s="40" t="s">
        <v>130</v>
      </c>
      <c r="H22" s="25">
        <f>COUNTIF('4th Quarter'!N7:N301,"Mental Health/Behavioral Health/Substance Use")</f>
        <v>0</v>
      </c>
      <c r="I22" s="71" t="e">
        <f>H22/B1</f>
        <v>#DIV/0!</v>
      </c>
      <c r="J22" s="18" t="s">
        <v>100</v>
      </c>
      <c r="K22" s="25">
        <f>COUNTIF('4th Quarter'!R7:R301,"Member withdrew")</f>
        <v>0</v>
      </c>
      <c r="L22" s="71" t="e">
        <f>K22/B1</f>
        <v>#DIV/0!</v>
      </c>
      <c r="M22" s="17"/>
      <c r="N22" s="17"/>
    </row>
    <row r="23" spans="1:14" x14ac:dyDescent="0.25">
      <c r="A23" s="79" t="s">
        <v>39</v>
      </c>
      <c r="B23" s="25">
        <f>COUNTIF('4th Quarter'!L7:L301,"Service suspension ")</f>
        <v>0</v>
      </c>
      <c r="C23" s="71" t="e">
        <f>B23/B1</f>
        <v>#DIV/0!</v>
      </c>
      <c r="D23" s="71"/>
      <c r="E23" s="71"/>
      <c r="F23" s="71"/>
      <c r="G23" s="40" t="s">
        <v>131</v>
      </c>
      <c r="H23" s="25">
        <f>COUNTIF('4th Quarter'!N7:N301,"OB/GYN")</f>
        <v>0</v>
      </c>
      <c r="I23" s="71" t="e">
        <f>H23/B1</f>
        <v>#DIV/0!</v>
      </c>
      <c r="J23" s="18" t="s">
        <v>88</v>
      </c>
      <c r="K23" s="25">
        <f>COUNTIF('4th Quarter'!R7:R301,"Mediation - resolved")</f>
        <v>0</v>
      </c>
      <c r="L23" s="71" t="e">
        <f>K23/B1</f>
        <v>#DIV/0!</v>
      </c>
      <c r="M23" s="17"/>
      <c r="N23" s="17"/>
    </row>
    <row r="24" spans="1:14" x14ac:dyDescent="0.25">
      <c r="A24" s="17" t="s">
        <v>11</v>
      </c>
      <c r="B24" s="25">
        <f>COUNTIF('4th Quarter'!L7:L301,"Service termination")</f>
        <v>0</v>
      </c>
      <c r="C24" s="71" t="e">
        <f>B24/B1</f>
        <v>#DIV/0!</v>
      </c>
      <c r="D24" s="71"/>
      <c r="E24" s="71"/>
      <c r="F24" s="71"/>
      <c r="G24" s="40" t="s">
        <v>132</v>
      </c>
      <c r="H24" s="25">
        <f>COUNTIF('4th Quarter'!N7:N301,"Orthodontics")</f>
        <v>0</v>
      </c>
      <c r="I24" s="71" t="e">
        <f>H24/B1</f>
        <v>#DIV/0!</v>
      </c>
      <c r="J24" s="18" t="s">
        <v>87</v>
      </c>
      <c r="K24" s="25">
        <f>COUNTIF('4th Quarter'!R7:R301,"Member did not pursue")</f>
        <v>0</v>
      </c>
      <c r="L24" s="71" t="e">
        <f>K24/B1</f>
        <v>#DIV/0!</v>
      </c>
      <c r="M24" s="17"/>
      <c r="N24" s="17"/>
    </row>
    <row r="25" spans="1:14" x14ac:dyDescent="0.25">
      <c r="A25" s="17" t="s">
        <v>66</v>
      </c>
      <c r="B25" s="25">
        <f>COUNTIF('4th Quarter'!L7:L301,"State/Federal law change")</f>
        <v>0</v>
      </c>
      <c r="C25" s="71" t="e">
        <f>B25/B1</f>
        <v>#DIV/0!</v>
      </c>
      <c r="D25" s="71"/>
      <c r="E25" s="71"/>
      <c r="F25" s="71"/>
      <c r="G25" s="40" t="s">
        <v>133</v>
      </c>
      <c r="H25" s="25">
        <f>COUNTIF('4th Quarter'!N7:N301,"Physician")</f>
        <v>0</v>
      </c>
      <c r="I25" s="71" t="e">
        <f>H25/B1</f>
        <v>#DIV/0!</v>
      </c>
      <c r="J25" s="17" t="s">
        <v>38</v>
      </c>
      <c r="K25" s="25">
        <f>COUNTIF('4th Quarter'!R7:R301,"Disenrolled")</f>
        <v>0</v>
      </c>
      <c r="L25" s="71" t="e">
        <f>K25/B1</f>
        <v>#DIV/0!</v>
      </c>
      <c r="M25" s="17"/>
      <c r="N25" s="17"/>
    </row>
    <row r="26" spans="1:14" ht="26.4" x14ac:dyDescent="0.25">
      <c r="A26" s="18" t="s">
        <v>85</v>
      </c>
      <c r="B26" s="25">
        <f>COUNTIF('4th Quarter'!L7:L301,"Not appealable per DHS contract")</f>
        <v>0</v>
      </c>
      <c r="C26" s="71" t="e">
        <f>B26/B1</f>
        <v>#DIV/0!</v>
      </c>
      <c r="D26" s="71"/>
      <c r="E26" s="71"/>
      <c r="F26" s="71"/>
      <c r="G26" s="40" t="s">
        <v>134</v>
      </c>
      <c r="H26" s="25">
        <f>COUNTIF('4th Quarter'!N7:N301,"Prescription/Over-the-Counter Drugs")</f>
        <v>0</v>
      </c>
      <c r="I26" s="71" t="e">
        <f>H26/B1</f>
        <v>#DIV/0!</v>
      </c>
      <c r="J26" s="18" t="s">
        <v>48</v>
      </c>
      <c r="K26" s="25">
        <f>COUNTIF('4th Quarter'!R7:R301,"Pending/In Process")</f>
        <v>0</v>
      </c>
      <c r="L26" s="71" t="e">
        <f>K26/B1</f>
        <v>#DIV/0!</v>
      </c>
      <c r="M26" s="17"/>
      <c r="N26" s="17"/>
    </row>
    <row r="27" spans="1:14" ht="52.8" x14ac:dyDescent="0.25">
      <c r="A27" s="29" t="s">
        <v>28</v>
      </c>
      <c r="B27" s="74">
        <f>SUM(B16:B26)</f>
        <v>0</v>
      </c>
      <c r="C27" s="71" t="e">
        <f>SUM(C9:C26)</f>
        <v>#DIV/0!</v>
      </c>
      <c r="D27" s="71"/>
      <c r="E27" s="71"/>
      <c r="F27" s="71"/>
      <c r="G27" s="40" t="s">
        <v>135</v>
      </c>
      <c r="H27" s="25">
        <f>COUNTIF('4th Quarter'!N7:N301,"Physical/Occupational Therapy/Speech Language Pathology (PT/OT/SLP)")</f>
        <v>0</v>
      </c>
      <c r="I27" s="71" t="e">
        <f>H27/B1</f>
        <v>#DIV/0!</v>
      </c>
      <c r="J27" s="29" t="s">
        <v>28</v>
      </c>
      <c r="K27" s="74">
        <f>SUM(K16:K26)</f>
        <v>0</v>
      </c>
      <c r="L27" s="71" t="e">
        <f>SUM(L16:L26)</f>
        <v>#DIV/0!</v>
      </c>
      <c r="M27" s="17"/>
      <c r="N27" s="17"/>
    </row>
    <row r="28" spans="1:14" ht="26.4" x14ac:dyDescent="0.25">
      <c r="F28" s="17"/>
      <c r="G28" s="18" t="s">
        <v>84</v>
      </c>
      <c r="H28" s="25">
        <f>COUNTIF('4th Quarter'!N7:N301,"Skilled nursing facility (SNF)")</f>
        <v>0</v>
      </c>
      <c r="I28" s="71" t="e">
        <f>H28/B1</f>
        <v>#DIV/0!</v>
      </c>
      <c r="L28" s="17"/>
      <c r="M28" s="17"/>
      <c r="N28" s="17"/>
    </row>
    <row r="29" spans="1:14" x14ac:dyDescent="0.25">
      <c r="F29" s="17"/>
      <c r="G29" s="89" t="s">
        <v>12</v>
      </c>
      <c r="H29" s="25">
        <f>COUNTIF('4th Quarter'!N7:N301,"Transportation")</f>
        <v>0</v>
      </c>
      <c r="I29" s="71" t="e">
        <f>H29/B1</f>
        <v>#DIV/0!</v>
      </c>
      <c r="L29" s="17"/>
      <c r="M29" s="17"/>
      <c r="N29" s="17"/>
    </row>
    <row r="30" spans="1:14" x14ac:dyDescent="0.25">
      <c r="F30" s="17"/>
      <c r="G30" s="89" t="s">
        <v>136</v>
      </c>
      <c r="H30" s="25">
        <f>COUNTIF('4th Quarter'!N7:N301,"Vision")</f>
        <v>0</v>
      </c>
      <c r="I30" s="71" t="e">
        <f>H30/B1</f>
        <v>#DIV/0!</v>
      </c>
      <c r="L30" s="17"/>
      <c r="M30" s="17"/>
      <c r="N30" s="17"/>
    </row>
    <row r="31" spans="1:14" ht="39.6" x14ac:dyDescent="0.25">
      <c r="F31" s="17"/>
      <c r="G31" s="77" t="s">
        <v>68</v>
      </c>
      <c r="H31" s="25">
        <f>COUNTIF('4th Quarter'!N7:N301,"Other service type (Note in Summary of Issue column)")</f>
        <v>0</v>
      </c>
      <c r="I31" s="71" t="e">
        <f>H31/B1</f>
        <v>#DIV/0!</v>
      </c>
      <c r="L31" s="17"/>
      <c r="M31" s="17"/>
      <c r="N31" s="17"/>
    </row>
    <row r="32" spans="1:14" ht="26.4" x14ac:dyDescent="0.25">
      <c r="F32" s="17"/>
      <c r="G32" s="18" t="s">
        <v>79</v>
      </c>
      <c r="H32" s="25">
        <f>COUNTIF('4th Quarter'!N7:N301,"N/A- Appeal does not involve a service")</f>
        <v>0</v>
      </c>
      <c r="I32" s="71" t="e">
        <f>H32/B1</f>
        <v>#DIV/0!</v>
      </c>
      <c r="L32" s="17"/>
      <c r="M32" s="17"/>
      <c r="N32" s="17"/>
    </row>
    <row r="33" spans="6:14" x14ac:dyDescent="0.25">
      <c r="F33" s="17"/>
      <c r="G33" s="29" t="s">
        <v>28</v>
      </c>
      <c r="H33" s="74">
        <f>SUM(H16:H32)</f>
        <v>0</v>
      </c>
      <c r="I33" s="71" t="e">
        <f>SUM(I16:I32)</f>
        <v>#DIV/0!</v>
      </c>
      <c r="L33" s="17"/>
      <c r="M33" s="17"/>
      <c r="N33" s="17"/>
    </row>
    <row r="34" spans="6:14" x14ac:dyDescent="0.25">
      <c r="F34" s="17"/>
      <c r="G34" s="17"/>
    </row>
    <row r="35" spans="6:14" x14ac:dyDescent="0.25">
      <c r="G35" s="17"/>
    </row>
    <row r="36" spans="6:14" x14ac:dyDescent="0.25">
      <c r="F36" s="17"/>
      <c r="G36" s="17"/>
    </row>
    <row r="37" spans="6:14" x14ac:dyDescent="0.25">
      <c r="G37" s="17"/>
    </row>
    <row r="38" spans="6:14" x14ac:dyDescent="0.25">
      <c r="G38" s="17"/>
    </row>
    <row r="39" spans="6:14" x14ac:dyDescent="0.25">
      <c r="G39" s="17"/>
    </row>
    <row r="40" spans="6:14" x14ac:dyDescent="0.25">
      <c r="G40" s="17"/>
    </row>
    <row r="41" spans="6:14" x14ac:dyDescent="0.25">
      <c r="G41" s="17"/>
    </row>
    <row r="42" spans="6:14" x14ac:dyDescent="0.25">
      <c r="G42" s="17"/>
    </row>
  </sheetData>
  <sheetProtection algorithmName="SHA-512" hashValue="BxZE6ooUoXGNxyVhycA3NbK9bqPp3Q3uVai1Azjc5eTmoBgAFU4zKFzBxSrgxi/LKTJ9P5CTvZIW/1/HfhLp+w==" saltValue="SkEeQzZfP2WKYCq9iSe9mg==" spinCount="100000" sheet="1" objects="1" scenarios="1"/>
  <conditionalFormatting sqref="G1 D2 F8:F10 G11 F13:G13 F16:F21 C16:C22 C23:F26 F34 F36">
    <cfRule type="cellIs" dxfId="2" priority="3" operator="greaterThan">
      <formula>0.2499</formula>
    </cfRule>
  </conditionalFormatting>
  <conditionalFormatting sqref="I16:I32">
    <cfRule type="cellIs" dxfId="1" priority="2" operator="greaterThan">
      <formula>0.2499</formula>
    </cfRule>
  </conditionalFormatting>
  <conditionalFormatting sqref="L16:L26">
    <cfRule type="cellIs" dxfId="0" priority="1" operator="greaterThan">
      <formula>0.2499</formula>
    </cfRule>
  </conditionalFormatting>
  <dataValidations count="1">
    <dataValidation type="list" allowBlank="1" showInputMessage="1" showErrorMessage="1" sqref="F2" xr:uid="{00000000-0002-0000-1900-000000000000}">
      <formula1>Continuingbenefits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workbookViewId="0">
      <selection activeCell="F30" sqref="F30"/>
    </sheetView>
  </sheetViews>
  <sheetFormatPr defaultColWidth="8.88671875" defaultRowHeight="13.2" x14ac:dyDescent="0.25"/>
  <cols>
    <col min="1" max="16384" width="8.88671875" style="20"/>
  </cols>
  <sheetData/>
  <sheetProtection algorithmName="SHA-512" hashValue="2Y6VKKG4Cnh03Tjj+4qfSpZj2eNLRO0e1vHLPrNbDT7weIh7LmJODUQ1/LxNd5uIl91+yt00JGPdO7HrUZiumA==" saltValue="JUdZzbByFmtfCrl6WsubXA==" spinCount="100000" sheet="1" objects="1" scenarios="1"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>
      <selection activeCell="P32" sqref="P32"/>
    </sheetView>
  </sheetViews>
  <sheetFormatPr defaultRowHeight="13.2" x14ac:dyDescent="0.25"/>
  <sheetData/>
  <sheetProtection algorithmName="SHA-512" hashValue="/NDL/pOtjdpmG1678rAADyWmrptaI4E73nyJJOhQSMLIOCEyJ1JIGWq/NcZg6qock6FHObTyM1T3lSGGygjs6Q==" saltValue="EtRIapDCnybfM9F6LbpMXA==" spinCount="100000" sheet="1" objects="1" scenarios="1"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>
      <selection activeCell="P32" sqref="P32"/>
    </sheetView>
  </sheetViews>
  <sheetFormatPr defaultRowHeight="13.2" x14ac:dyDescent="0.25"/>
  <sheetData/>
  <sheetProtection algorithmName="SHA-512" hashValue="0TAAG/+GTUVDqxjGLkKBbk5Gj8ar6wWuPS+rUeYR6kzDJCB6+ehUhQKtYN4xMncTOCrKq/P1nlEmN/Dn/6OjIQ==" saltValue="YNWlUXIgGv+JiQ3Wm48FZQ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32" sqref="D32"/>
    </sheetView>
  </sheetViews>
  <sheetFormatPr defaultRowHeight="13.2" x14ac:dyDescent="0.25"/>
  <sheetData/>
  <sheetProtection algorithmName="SHA-512" hashValue="ObzuBUEv2KKpWp/hJBwu/PltLM1ZiEY46g/SQUkbnA5N7iVXasY5y7FKlbsX6ICdMSF3cp92wTVoqA3OAz2p4g==" saltValue="crMPfZwzd1hV5N3r4x83Vg==" spinCount="100000" sheet="1" objects="1" scenarios="1"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71126-87FF-4E59-8466-9B35777C3179}">
  <dimension ref="A1"/>
  <sheetViews>
    <sheetView workbookViewId="0"/>
  </sheetViews>
  <sheetFormatPr defaultRowHeight="13.2" x14ac:dyDescent="0.25"/>
  <sheetData/>
  <sheetProtection algorithmName="SHA-512" hashValue="4ulhHYqpDyh3PtdXgOa3vpcV5/wwkRU8e6DCdA+CMhIyCc44fZlZ6GPm5BEV40XhrvylSmNvBglUvkcdBFz4xw==" saltValue="x2FzptKxXP7RURVde38Rhw==" spinCount="100000" sheet="1" objects="1" scenarios="1"/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>
      <selection activeCell="J31" sqref="J31"/>
    </sheetView>
  </sheetViews>
  <sheetFormatPr defaultRowHeight="13.2" x14ac:dyDescent="0.25"/>
  <sheetData/>
  <sheetProtection algorithmName="SHA-512" hashValue="+uhtyEdbs8MAG5BW0VbRjSei72nC9QtPVD/o81eZkYSKnAD/ste5iNj+UXKMdUkoaiSGQZ4MDvbrEveENo1jfQ==" saltValue="CAmP6Ye8ZTjdeBBLQBrdeQ==" spinCount="100000" sheet="1" objects="1" scenarios="1"/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>
      <selection activeCell="P32" sqref="P32"/>
    </sheetView>
  </sheetViews>
  <sheetFormatPr defaultRowHeight="13.2" x14ac:dyDescent="0.25"/>
  <sheetData/>
  <sheetProtection algorithmName="SHA-512" hashValue="JPRp4mzFQvFkvtUi1TtB26yY+S68GZ7nqY/ZGpvdR8OHKFiISdq74smggwzR3lbfUmsrpJSaI8rPKTTN0JS7gw==" saltValue="xMopk/h6wddvI8PvJrm9SQ==" spinCount="100000" sheet="1" objects="1" scenarios="1"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"/>
  <dimension ref="A3:A117"/>
  <sheetViews>
    <sheetView zoomScale="140" zoomScaleNormal="140" workbookViewId="0">
      <selection activeCell="A46" sqref="A46"/>
    </sheetView>
  </sheetViews>
  <sheetFormatPr defaultColWidth="8.88671875" defaultRowHeight="13.2" x14ac:dyDescent="0.25"/>
  <cols>
    <col min="1" max="1" width="70.88671875" style="20" customWidth="1"/>
    <col min="2" max="16384" width="8.88671875" style="20"/>
  </cols>
  <sheetData>
    <row r="3" spans="1:1" x14ac:dyDescent="0.25">
      <c r="A3" s="49" t="s">
        <v>2</v>
      </c>
    </row>
    <row r="4" spans="1:1" x14ac:dyDescent="0.25">
      <c r="A4" s="20" t="s">
        <v>62</v>
      </c>
    </row>
    <row r="5" spans="1:1" x14ac:dyDescent="0.25">
      <c r="A5" s="20" t="s">
        <v>3</v>
      </c>
    </row>
    <row r="6" spans="1:1" x14ac:dyDescent="0.25">
      <c r="A6" s="20" t="s">
        <v>21</v>
      </c>
    </row>
    <row r="9" spans="1:1" x14ac:dyDescent="0.25">
      <c r="A9" s="49" t="s">
        <v>14</v>
      </c>
    </row>
    <row r="10" spans="1:1" x14ac:dyDescent="0.25">
      <c r="A10" s="20" t="s">
        <v>4</v>
      </c>
    </row>
    <row r="11" spans="1:1" x14ac:dyDescent="0.25">
      <c r="A11" s="20" t="s">
        <v>5</v>
      </c>
    </row>
    <row r="12" spans="1:1" x14ac:dyDescent="0.25">
      <c r="A12" s="20" t="s">
        <v>19</v>
      </c>
    </row>
    <row r="14" spans="1:1" x14ac:dyDescent="0.25">
      <c r="A14" s="49" t="s">
        <v>49</v>
      </c>
    </row>
    <row r="15" spans="1:1" x14ac:dyDescent="0.25">
      <c r="A15" s="52" t="s">
        <v>50</v>
      </c>
    </row>
    <row r="16" spans="1:1" x14ac:dyDescent="0.25">
      <c r="A16" s="52" t="s">
        <v>51</v>
      </c>
    </row>
    <row r="17" spans="1:1" x14ac:dyDescent="0.25">
      <c r="A17" s="52" t="s">
        <v>52</v>
      </c>
    </row>
    <row r="18" spans="1:1" x14ac:dyDescent="0.25">
      <c r="A18" s="52" t="s">
        <v>53</v>
      </c>
    </row>
    <row r="19" spans="1:1" x14ac:dyDescent="0.25">
      <c r="A19" s="52" t="s">
        <v>54</v>
      </c>
    </row>
    <row r="20" spans="1:1" ht="26.4" x14ac:dyDescent="0.25">
      <c r="A20" s="53" t="s">
        <v>55</v>
      </c>
    </row>
    <row r="21" spans="1:1" x14ac:dyDescent="0.25">
      <c r="A21" s="52"/>
    </row>
    <row r="22" spans="1:1" x14ac:dyDescent="0.25">
      <c r="A22" s="52"/>
    </row>
    <row r="23" spans="1:1" x14ac:dyDescent="0.25">
      <c r="A23" s="49" t="s">
        <v>56</v>
      </c>
    </row>
    <row r="24" spans="1:1" x14ac:dyDescent="0.25">
      <c r="A24" s="52" t="s">
        <v>57</v>
      </c>
    </row>
    <row r="25" spans="1:1" ht="26.4" x14ac:dyDescent="0.25">
      <c r="A25" s="18" t="s">
        <v>123</v>
      </c>
    </row>
    <row r="26" spans="1:1" ht="26.4" x14ac:dyDescent="0.25">
      <c r="A26" s="18" t="s">
        <v>122</v>
      </c>
    </row>
    <row r="27" spans="1:1" x14ac:dyDescent="0.25">
      <c r="A27" s="52" t="s">
        <v>63</v>
      </c>
    </row>
    <row r="28" spans="1:1" x14ac:dyDescent="0.25">
      <c r="A28" s="52" t="s">
        <v>54</v>
      </c>
    </row>
    <row r="29" spans="1:1" x14ac:dyDescent="0.25">
      <c r="A29" s="52" t="s">
        <v>58</v>
      </c>
    </row>
    <row r="30" spans="1:1" ht="26.4" x14ac:dyDescent="0.25">
      <c r="A30" s="53" t="s">
        <v>55</v>
      </c>
    </row>
    <row r="31" spans="1:1" x14ac:dyDescent="0.25">
      <c r="A31" s="53"/>
    </row>
    <row r="32" spans="1:1" x14ac:dyDescent="0.25">
      <c r="A32" s="49" t="s">
        <v>22</v>
      </c>
    </row>
    <row r="33" spans="1:1" x14ac:dyDescent="0.25">
      <c r="A33" s="56" t="s">
        <v>43</v>
      </c>
    </row>
    <row r="34" spans="1:1" x14ac:dyDescent="0.25">
      <c r="A34" s="26" t="s">
        <v>110</v>
      </c>
    </row>
    <row r="35" spans="1:1" x14ac:dyDescent="0.25">
      <c r="A35" s="26" t="s">
        <v>111</v>
      </c>
    </row>
    <row r="36" spans="1:1" x14ac:dyDescent="0.25">
      <c r="A36" s="26" t="s">
        <v>112</v>
      </c>
    </row>
    <row r="37" spans="1:1" x14ac:dyDescent="0.25">
      <c r="A37" s="20" t="s">
        <v>18</v>
      </c>
    </row>
    <row r="38" spans="1:1" x14ac:dyDescent="0.25">
      <c r="A38" s="20" t="s">
        <v>9</v>
      </c>
    </row>
    <row r="39" spans="1:1" x14ac:dyDescent="0.25">
      <c r="A39" s="49"/>
    </row>
    <row r="40" spans="1:1" x14ac:dyDescent="0.25">
      <c r="A40" s="49" t="s">
        <v>31</v>
      </c>
    </row>
    <row r="41" spans="1:1" x14ac:dyDescent="0.25">
      <c r="A41" s="50" t="s">
        <v>41</v>
      </c>
    </row>
    <row r="42" spans="1:1" x14ac:dyDescent="0.25">
      <c r="A42" s="48" t="s">
        <v>78</v>
      </c>
    </row>
    <row r="43" spans="1:1" x14ac:dyDescent="0.25">
      <c r="A43" s="48" t="s">
        <v>77</v>
      </c>
    </row>
    <row r="44" spans="1:1" x14ac:dyDescent="0.25">
      <c r="A44" s="20" t="s">
        <v>64</v>
      </c>
    </row>
    <row r="45" spans="1:1" x14ac:dyDescent="0.25">
      <c r="A45" s="20" t="s">
        <v>65</v>
      </c>
    </row>
    <row r="46" spans="1:1" x14ac:dyDescent="0.25">
      <c r="A46" s="48" t="s">
        <v>153</v>
      </c>
    </row>
    <row r="47" spans="1:1" x14ac:dyDescent="0.25">
      <c r="A47" s="20" t="s">
        <v>10</v>
      </c>
    </row>
    <row r="48" spans="1:1" x14ac:dyDescent="0.25">
      <c r="A48" s="56" t="s">
        <v>39</v>
      </c>
    </row>
    <row r="49" spans="1:1" x14ac:dyDescent="0.25">
      <c r="A49" s="20" t="s">
        <v>11</v>
      </c>
    </row>
    <row r="50" spans="1:1" x14ac:dyDescent="0.25">
      <c r="A50" s="20" t="s">
        <v>66</v>
      </c>
    </row>
    <row r="51" spans="1:1" x14ac:dyDescent="0.25">
      <c r="A51" s="26" t="s">
        <v>85</v>
      </c>
    </row>
    <row r="53" spans="1:1" x14ac:dyDescent="0.25">
      <c r="A53" s="50"/>
    </row>
    <row r="54" spans="1:1" x14ac:dyDescent="0.25">
      <c r="A54" s="51" t="s">
        <v>45</v>
      </c>
    </row>
    <row r="55" spans="1:1" x14ac:dyDescent="0.25">
      <c r="A55" s="48" t="s">
        <v>141</v>
      </c>
    </row>
    <row r="56" spans="1:1" x14ac:dyDescent="0.25">
      <c r="A56" s="48" t="s">
        <v>140</v>
      </c>
    </row>
    <row r="57" spans="1:1" x14ac:dyDescent="0.25">
      <c r="A57" s="48" t="s">
        <v>139</v>
      </c>
    </row>
    <row r="58" spans="1:1" x14ac:dyDescent="0.25">
      <c r="A58" s="48" t="s">
        <v>138</v>
      </c>
    </row>
    <row r="59" spans="1:1" x14ac:dyDescent="0.25">
      <c r="A59" s="48" t="s">
        <v>67</v>
      </c>
    </row>
    <row r="60" spans="1:1" x14ac:dyDescent="0.25">
      <c r="A60" s="48" t="s">
        <v>69</v>
      </c>
    </row>
    <row r="61" spans="1:1" x14ac:dyDescent="0.25">
      <c r="A61" s="48"/>
    </row>
    <row r="62" spans="1:1" x14ac:dyDescent="0.25">
      <c r="A62" s="49" t="s">
        <v>1</v>
      </c>
    </row>
    <row r="63" spans="1:1" x14ac:dyDescent="0.25">
      <c r="A63" s="89" t="s">
        <v>86</v>
      </c>
    </row>
    <row r="64" spans="1:1" x14ac:dyDescent="0.25">
      <c r="A64" s="89" t="s">
        <v>101</v>
      </c>
    </row>
    <row r="65" spans="1:1" x14ac:dyDescent="0.25">
      <c r="A65" s="89" t="s">
        <v>102</v>
      </c>
    </row>
    <row r="66" spans="1:1" x14ac:dyDescent="0.25">
      <c r="A66" s="89" t="s">
        <v>128</v>
      </c>
    </row>
    <row r="67" spans="1:1" x14ac:dyDescent="0.25">
      <c r="A67" s="89" t="s">
        <v>129</v>
      </c>
    </row>
    <row r="68" spans="1:1" x14ac:dyDescent="0.25">
      <c r="A68" s="89" t="s">
        <v>103</v>
      </c>
    </row>
    <row r="69" spans="1:1" x14ac:dyDescent="0.25">
      <c r="A69" s="89" t="s">
        <v>130</v>
      </c>
    </row>
    <row r="70" spans="1:1" x14ac:dyDescent="0.25">
      <c r="A70" s="89" t="s">
        <v>131</v>
      </c>
    </row>
    <row r="71" spans="1:1" x14ac:dyDescent="0.25">
      <c r="A71" s="89" t="s">
        <v>132</v>
      </c>
    </row>
    <row r="72" spans="1:1" x14ac:dyDescent="0.25">
      <c r="A72" s="89" t="s">
        <v>133</v>
      </c>
    </row>
    <row r="73" spans="1:1" x14ac:dyDescent="0.25">
      <c r="A73" s="89" t="s">
        <v>134</v>
      </c>
    </row>
    <row r="74" spans="1:1" x14ac:dyDescent="0.25">
      <c r="A74" s="89" t="s">
        <v>135</v>
      </c>
    </row>
    <row r="75" spans="1:1" x14ac:dyDescent="0.25">
      <c r="A75" s="89" t="s">
        <v>84</v>
      </c>
    </row>
    <row r="76" spans="1:1" x14ac:dyDescent="0.25">
      <c r="A76" s="89" t="s">
        <v>12</v>
      </c>
    </row>
    <row r="77" spans="1:1" x14ac:dyDescent="0.25">
      <c r="A77" s="89" t="s">
        <v>136</v>
      </c>
    </row>
    <row r="78" spans="1:1" x14ac:dyDescent="0.25">
      <c r="A78" s="89" t="s">
        <v>68</v>
      </c>
    </row>
    <row r="79" spans="1:1" x14ac:dyDescent="0.25">
      <c r="A79" s="89" t="s">
        <v>79</v>
      </c>
    </row>
    <row r="80" spans="1:1" x14ac:dyDescent="0.25">
      <c r="A80" s="26"/>
    </row>
    <row r="81" spans="1:1" x14ac:dyDescent="0.25">
      <c r="A81" s="49" t="s">
        <v>72</v>
      </c>
    </row>
    <row r="82" spans="1:1" x14ac:dyDescent="0.25">
      <c r="A82" s="26" t="s">
        <v>91</v>
      </c>
    </row>
    <row r="83" spans="1:1" x14ac:dyDescent="0.25">
      <c r="A83" s="26" t="s">
        <v>92</v>
      </c>
    </row>
    <row r="84" spans="1:1" x14ac:dyDescent="0.25">
      <c r="A84" s="26" t="s">
        <v>93</v>
      </c>
    </row>
    <row r="85" spans="1:1" x14ac:dyDescent="0.25">
      <c r="A85" s="26" t="s">
        <v>94</v>
      </c>
    </row>
    <row r="86" spans="1:1" x14ac:dyDescent="0.25">
      <c r="A86" s="26" t="s">
        <v>95</v>
      </c>
    </row>
    <row r="87" spans="1:1" x14ac:dyDescent="0.25">
      <c r="A87" s="26" t="s">
        <v>96</v>
      </c>
    </row>
    <row r="88" spans="1:1" x14ac:dyDescent="0.25">
      <c r="A88" s="26" t="s">
        <v>97</v>
      </c>
    </row>
    <row r="89" spans="1:1" x14ac:dyDescent="0.25">
      <c r="A89" s="26" t="s">
        <v>98</v>
      </c>
    </row>
    <row r="90" spans="1:1" x14ac:dyDescent="0.25">
      <c r="A90" s="20" t="s">
        <v>47</v>
      </c>
    </row>
    <row r="91" spans="1:1" x14ac:dyDescent="0.25">
      <c r="A91" s="20" t="s">
        <v>99</v>
      </c>
    </row>
    <row r="93" spans="1:1" x14ac:dyDescent="0.25">
      <c r="A93" s="49" t="s">
        <v>13</v>
      </c>
    </row>
    <row r="94" spans="1:1" x14ac:dyDescent="0.25">
      <c r="A94" s="26" t="s">
        <v>89</v>
      </c>
    </row>
    <row r="95" spans="1:1" x14ac:dyDescent="0.25">
      <c r="A95" s="26" t="s">
        <v>90</v>
      </c>
    </row>
    <row r="96" spans="1:1" x14ac:dyDescent="0.25">
      <c r="A96" s="26" t="s">
        <v>104</v>
      </c>
    </row>
    <row r="97" spans="1:1" x14ac:dyDescent="0.25">
      <c r="A97" s="26" t="s">
        <v>105</v>
      </c>
    </row>
    <row r="98" spans="1:1" x14ac:dyDescent="0.25">
      <c r="A98" s="26" t="s">
        <v>106</v>
      </c>
    </row>
    <row r="99" spans="1:1" x14ac:dyDescent="0.25">
      <c r="A99" s="26" t="s">
        <v>107</v>
      </c>
    </row>
    <row r="100" spans="1:1" x14ac:dyDescent="0.25">
      <c r="A100" s="26" t="s">
        <v>100</v>
      </c>
    </row>
    <row r="101" spans="1:1" x14ac:dyDescent="0.25">
      <c r="A101" s="26" t="s">
        <v>88</v>
      </c>
    </row>
    <row r="102" spans="1:1" x14ac:dyDescent="0.25">
      <c r="A102" s="26" t="s">
        <v>87</v>
      </c>
    </row>
    <row r="103" spans="1:1" x14ac:dyDescent="0.25">
      <c r="A103" s="20" t="s">
        <v>38</v>
      </c>
    </row>
    <row r="104" spans="1:1" x14ac:dyDescent="0.25">
      <c r="A104" s="26" t="s">
        <v>48</v>
      </c>
    </row>
    <row r="107" spans="1:1" x14ac:dyDescent="0.25">
      <c r="A107" s="49" t="s">
        <v>59</v>
      </c>
    </row>
    <row r="108" spans="1:1" x14ac:dyDescent="0.25">
      <c r="A108" s="20" t="s">
        <v>4</v>
      </c>
    </row>
    <row r="109" spans="1:1" x14ac:dyDescent="0.25">
      <c r="A109" s="20" t="s">
        <v>5</v>
      </c>
    </row>
    <row r="110" spans="1:1" x14ac:dyDescent="0.25">
      <c r="A110" s="26" t="s">
        <v>109</v>
      </c>
    </row>
    <row r="111" spans="1:1" x14ac:dyDescent="0.25">
      <c r="A111" s="20" t="s">
        <v>24</v>
      </c>
    </row>
    <row r="113" spans="1:1" x14ac:dyDescent="0.25">
      <c r="A113" s="49"/>
    </row>
    <row r="114" spans="1:1" x14ac:dyDescent="0.25">
      <c r="A114" s="52"/>
    </row>
    <row r="117" spans="1:1" x14ac:dyDescent="0.25">
      <c r="A117" s="26"/>
    </row>
  </sheetData>
  <sheetProtection algorithmName="SHA-512" hashValue="1GPxVXAFVdhuMUGJPKMt2VF5L6p6ukvWoPone447cZI0jplS8Oa4RrYgylZLED5aIZhKbcoi7+nnKY+tmzay1g==" saltValue="rR/vLeRi1nirWricvbHJ6w==" spinCount="100000" sheet="1" objects="1" scenarios="1"/>
  <phoneticPr fontId="0" type="noConversion"/>
  <pageMargins left="0.75" right="0.75" top="1" bottom="1" header="0.5" footer="0.5"/>
  <pageSetup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B41"/>
  <sheetViews>
    <sheetView workbookViewId="0">
      <selection activeCell="H21" sqref="H21"/>
    </sheetView>
  </sheetViews>
  <sheetFormatPr defaultRowHeight="13.2" x14ac:dyDescent="0.25"/>
  <cols>
    <col min="1" max="1" width="10.6640625" bestFit="1" customWidth="1"/>
    <col min="2" max="2" width="10" customWidth="1"/>
    <col min="3" max="3" width="10.6640625" customWidth="1"/>
    <col min="5" max="5" width="10.6640625" bestFit="1" customWidth="1"/>
    <col min="7" max="7" width="13.109375" customWidth="1"/>
    <col min="8" max="8" width="11" customWidth="1"/>
    <col min="11" max="11" width="12" customWidth="1"/>
  </cols>
  <sheetData>
    <row r="1" spans="1:17" x14ac:dyDescent="0.25">
      <c r="A1" s="31"/>
      <c r="B1" s="102"/>
      <c r="C1" s="102"/>
      <c r="D1" s="102"/>
      <c r="E1" s="35"/>
      <c r="F1" s="102" t="s">
        <v>2</v>
      </c>
      <c r="G1" s="102"/>
      <c r="H1" s="102"/>
      <c r="I1" s="102"/>
      <c r="J1" s="102"/>
      <c r="K1" s="35"/>
      <c r="L1" s="102" t="s">
        <v>14</v>
      </c>
      <c r="M1" s="102"/>
      <c r="N1" s="102"/>
      <c r="O1" s="102"/>
      <c r="P1" s="102"/>
      <c r="Q1" s="102"/>
    </row>
    <row r="2" spans="1:17" s="42" customFormat="1" ht="26.4" x14ac:dyDescent="0.25">
      <c r="B2" s="39"/>
      <c r="F2" s="87" t="s">
        <v>62</v>
      </c>
      <c r="G2" s="87" t="s">
        <v>3</v>
      </c>
      <c r="H2" s="88" t="s">
        <v>21</v>
      </c>
      <c r="I2" s="39"/>
      <c r="L2" s="40" t="s">
        <v>4</v>
      </c>
      <c r="M2" s="40" t="s">
        <v>5</v>
      </c>
      <c r="N2" s="40" t="s">
        <v>19</v>
      </c>
      <c r="O2" s="39"/>
      <c r="P2" s="33"/>
      <c r="Q2" s="33"/>
    </row>
    <row r="3" spans="1:17" x14ac:dyDescent="0.25">
      <c r="A3" s="34" t="s">
        <v>23</v>
      </c>
      <c r="B3" s="32"/>
      <c r="C3" s="32"/>
      <c r="D3" s="32"/>
      <c r="E3" s="37" t="s">
        <v>23</v>
      </c>
      <c r="F3" s="36" t="e">
        <f>'1stQtrAnalysis'!C4</f>
        <v>#DIV/0!</v>
      </c>
      <c r="G3" s="36" t="e">
        <f>'1stQtrAnalysis'!C5</f>
        <v>#DIV/0!</v>
      </c>
      <c r="H3" s="36" t="e">
        <f>'1stQtrAnalysis'!C6</f>
        <v>#DIV/0!</v>
      </c>
      <c r="I3" s="46"/>
      <c r="J3" s="36"/>
      <c r="K3" s="37" t="s">
        <v>23</v>
      </c>
      <c r="L3" s="36" t="e">
        <f>'1stQtrAnalysis'!F4</f>
        <v>#DIV/0!</v>
      </c>
      <c r="M3" s="36" t="e">
        <f>'1stQtrAnalysis'!F5</f>
        <v>#DIV/0!</v>
      </c>
      <c r="N3" s="36" t="e">
        <f>'1stQtrAnalysis'!F6</f>
        <v>#DIV/0!</v>
      </c>
      <c r="O3" s="46"/>
      <c r="P3" s="36"/>
      <c r="Q3" s="36"/>
    </row>
    <row r="4" spans="1:17" x14ac:dyDescent="0.25">
      <c r="A4" s="34" t="s">
        <v>32</v>
      </c>
      <c r="B4" s="32"/>
      <c r="C4" s="32"/>
      <c r="D4" s="32"/>
      <c r="E4" s="37" t="s">
        <v>32</v>
      </c>
      <c r="F4" s="36" t="e">
        <f>'2ndQtrAnalysis'!C4</f>
        <v>#DIV/0!</v>
      </c>
      <c r="G4" s="36" t="e">
        <f>'2ndQtrAnalysis'!C5</f>
        <v>#DIV/0!</v>
      </c>
      <c r="H4" s="36" t="e">
        <f>'2ndQtrAnalysis'!C6</f>
        <v>#DIV/0!</v>
      </c>
      <c r="I4" s="46"/>
      <c r="J4" s="36"/>
      <c r="K4" s="37" t="s">
        <v>32</v>
      </c>
      <c r="L4" s="36" t="e">
        <f>'2ndQtrAnalysis'!F4</f>
        <v>#DIV/0!</v>
      </c>
      <c r="M4" s="36" t="e">
        <f>'2ndQtrAnalysis'!F5</f>
        <v>#DIV/0!</v>
      </c>
      <c r="N4" s="36" t="e">
        <f>'2ndQtrAnalysis'!F6</f>
        <v>#DIV/0!</v>
      </c>
      <c r="O4" s="46"/>
      <c r="P4" s="36"/>
      <c r="Q4" s="36"/>
    </row>
    <row r="5" spans="1:17" x14ac:dyDescent="0.25">
      <c r="A5" s="34" t="s">
        <v>33</v>
      </c>
      <c r="B5" s="32"/>
      <c r="C5" s="32"/>
      <c r="D5" s="32"/>
      <c r="E5" s="37" t="s">
        <v>33</v>
      </c>
      <c r="F5" s="36" t="e">
        <f>'3rdQtrAnalysis'!C4</f>
        <v>#DIV/0!</v>
      </c>
      <c r="G5" s="36" t="e">
        <f>'3rdQtrAnalysis'!C5</f>
        <v>#DIV/0!</v>
      </c>
      <c r="H5" s="36" t="e">
        <f>'3rdQtrAnalysis'!C6</f>
        <v>#DIV/0!</v>
      </c>
      <c r="I5" s="46"/>
      <c r="J5" s="36"/>
      <c r="K5" s="37" t="s">
        <v>33</v>
      </c>
      <c r="L5" s="36" t="e">
        <f>'3rdQtrAnalysis'!F4</f>
        <v>#DIV/0!</v>
      </c>
      <c r="M5" s="36" t="e">
        <f>'3rdQtrAnalysis'!F5</f>
        <v>#DIV/0!</v>
      </c>
      <c r="N5" s="36" t="e">
        <f>'3rdQtrAnalysis'!F6</f>
        <v>#DIV/0!</v>
      </c>
      <c r="O5" s="46"/>
      <c r="P5" s="36"/>
      <c r="Q5" s="36"/>
    </row>
    <row r="6" spans="1:17" x14ac:dyDescent="0.25">
      <c r="A6" s="34" t="s">
        <v>34</v>
      </c>
      <c r="B6" s="32"/>
      <c r="C6" s="32"/>
      <c r="D6" s="32"/>
      <c r="E6" s="37" t="s">
        <v>34</v>
      </c>
      <c r="F6" s="36" t="e">
        <f>'4thQtrAnalysis'!C4</f>
        <v>#DIV/0!</v>
      </c>
      <c r="G6" s="36" t="e">
        <f>'4thQtrAnalysis'!C5</f>
        <v>#DIV/0!</v>
      </c>
      <c r="H6" s="36" t="e">
        <f>'4thQtrAnalysis'!C6</f>
        <v>#DIV/0!</v>
      </c>
      <c r="I6" s="46"/>
      <c r="J6" s="36"/>
      <c r="K6" s="37" t="s">
        <v>34</v>
      </c>
      <c r="L6" s="36" t="e">
        <f>'4thQtrAnalysis'!F4</f>
        <v>#DIV/0!</v>
      </c>
      <c r="M6" s="36" t="e">
        <f>'4thQtrAnalysis'!F5</f>
        <v>#DIV/0!</v>
      </c>
      <c r="N6" s="36" t="e">
        <f>'4thQtrAnalysis'!F6</f>
        <v>#DIV/0!</v>
      </c>
      <c r="O6" s="46"/>
      <c r="P6" s="36"/>
      <c r="Q6" s="36"/>
    </row>
    <row r="8" spans="1:17" x14ac:dyDescent="0.25">
      <c r="A8" s="102" t="s">
        <v>31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</row>
    <row r="9" spans="1:17" s="42" customFormat="1" ht="92.4" x14ac:dyDescent="0.25">
      <c r="B9" s="76" t="s">
        <v>41</v>
      </c>
      <c r="C9" s="77" t="s">
        <v>78</v>
      </c>
      <c r="D9" s="77" t="s">
        <v>77</v>
      </c>
      <c r="E9" s="17" t="s">
        <v>64</v>
      </c>
      <c r="F9" s="17" t="s">
        <v>65</v>
      </c>
      <c r="G9" s="77" t="s">
        <v>153</v>
      </c>
      <c r="H9" s="17" t="s">
        <v>10</v>
      </c>
      <c r="I9" s="79" t="s">
        <v>39</v>
      </c>
      <c r="J9" s="17" t="s">
        <v>11</v>
      </c>
      <c r="K9" s="17" t="s">
        <v>66</v>
      </c>
      <c r="L9" s="18" t="s">
        <v>85</v>
      </c>
      <c r="M9" s="39"/>
      <c r="N9" s="45"/>
      <c r="O9" s="45"/>
      <c r="P9" s="45"/>
      <c r="Q9" s="42" t="s">
        <v>24</v>
      </c>
    </row>
    <row r="10" spans="1:17" x14ac:dyDescent="0.25">
      <c r="A10" s="47" t="s">
        <v>23</v>
      </c>
      <c r="B10" s="46" t="e">
        <f>'1stQtrAnalysis'!C16</f>
        <v>#DIV/0!</v>
      </c>
      <c r="C10" s="46" t="e">
        <f>'1stQtrAnalysis'!C17</f>
        <v>#DIV/0!</v>
      </c>
      <c r="D10" s="46" t="e">
        <f>'1stQtrAnalysis'!C18</f>
        <v>#DIV/0!</v>
      </c>
      <c r="E10" s="46" t="e">
        <f>'1stQtrAnalysis'!C19</f>
        <v>#DIV/0!</v>
      </c>
      <c r="F10" s="46" t="e">
        <f>'1stQtrAnalysis'!C20</f>
        <v>#DIV/0!</v>
      </c>
      <c r="G10" s="46" t="e">
        <f>'1stQtrAnalysis'!C21</f>
        <v>#DIV/0!</v>
      </c>
      <c r="H10" s="46" t="e">
        <f>'1stQtrAnalysis'!C22</f>
        <v>#DIV/0!</v>
      </c>
      <c r="I10" s="46" t="e">
        <f>'1stQtrAnalysis'!C23</f>
        <v>#DIV/0!</v>
      </c>
      <c r="J10" s="46" t="e">
        <f>'1stQtrAnalysis'!C24</f>
        <v>#DIV/0!</v>
      </c>
      <c r="K10" s="46" t="e">
        <f>'1stQtrAnalysis'!C25</f>
        <v>#DIV/0!</v>
      </c>
      <c r="L10" s="46" t="e">
        <f>'1stQtrAnalysis'!C26</f>
        <v>#DIV/0!</v>
      </c>
      <c r="M10" s="46"/>
      <c r="N10" s="46"/>
      <c r="O10" s="46"/>
      <c r="P10" s="46"/>
      <c r="Q10" s="38"/>
    </row>
    <row r="11" spans="1:17" x14ac:dyDescent="0.25">
      <c r="A11" s="47" t="s">
        <v>32</v>
      </c>
      <c r="B11" s="32" t="e">
        <f>'2ndQtrAnalysis'!C14</f>
        <v>#DIV/0!</v>
      </c>
      <c r="C11" s="32" t="e">
        <f>'2ndQtrAnalysis'!C15</f>
        <v>#DIV/0!</v>
      </c>
      <c r="D11" s="32" t="e">
        <f>'2ndQtrAnalysis'!C16</f>
        <v>#DIV/0!</v>
      </c>
      <c r="E11" s="46" t="e">
        <f>'2ndQtrAnalysis'!C17</f>
        <v>#DIV/0!</v>
      </c>
      <c r="F11" s="46" t="e">
        <f>'2ndQtrAnalysis'!C18</f>
        <v>#DIV/0!</v>
      </c>
      <c r="G11" s="46" t="e">
        <f>'2ndQtrAnalysis'!C19</f>
        <v>#DIV/0!</v>
      </c>
      <c r="H11" s="46" t="e">
        <f>'2ndQtrAnalysis'!C20</f>
        <v>#DIV/0!</v>
      </c>
      <c r="I11" s="46" t="e">
        <f>'2ndQtrAnalysis'!C21</f>
        <v>#DIV/0!</v>
      </c>
      <c r="J11" s="46" t="e">
        <f>'2ndQtrAnalysis'!C22</f>
        <v>#DIV/0!</v>
      </c>
      <c r="K11" s="32" t="e">
        <f>'2ndQtrAnalysis'!C23</f>
        <v>#DIV/0!</v>
      </c>
      <c r="L11" s="46" t="e">
        <f>'2ndQtrAnalysis'!C24</f>
        <v>#DIV/0!</v>
      </c>
      <c r="M11" s="46"/>
      <c r="N11" s="32"/>
      <c r="O11" s="32"/>
      <c r="P11" s="32"/>
      <c r="Q11" s="38"/>
    </row>
    <row r="12" spans="1:17" x14ac:dyDescent="0.25">
      <c r="A12" s="47" t="s">
        <v>33</v>
      </c>
      <c r="B12" s="32" t="e">
        <f>'3rdQtrAnalysis'!C15</f>
        <v>#DIV/0!</v>
      </c>
      <c r="C12" s="32" t="e">
        <f>'3rdQtrAnalysis'!C16</f>
        <v>#DIV/0!</v>
      </c>
      <c r="D12" s="32" t="e">
        <f>'3rdQtrAnalysis'!C17</f>
        <v>#DIV/0!</v>
      </c>
      <c r="E12" s="46" t="e">
        <f>'3rdQtrAnalysis'!C18</f>
        <v>#DIV/0!</v>
      </c>
      <c r="F12" s="46" t="e">
        <f>'3rdQtrAnalysis'!C19</f>
        <v>#DIV/0!</v>
      </c>
      <c r="G12" s="46" t="e">
        <f>'3rdQtrAnalysis'!C20</f>
        <v>#DIV/0!</v>
      </c>
      <c r="H12" s="46" t="e">
        <f>'3rdQtrAnalysis'!C21</f>
        <v>#DIV/0!</v>
      </c>
      <c r="I12" s="46" t="e">
        <f>'3rdQtrAnalysis'!C22</f>
        <v>#DIV/0!</v>
      </c>
      <c r="J12" s="46" t="e">
        <f>'3rdQtrAnalysis'!C23</f>
        <v>#DIV/0!</v>
      </c>
      <c r="K12" s="32" t="e">
        <f>'3rdQtrAnalysis'!C24</f>
        <v>#DIV/0!</v>
      </c>
      <c r="L12" s="46" t="e">
        <f>'3rdQtrAnalysis'!C25</f>
        <v>#DIV/0!</v>
      </c>
      <c r="M12" s="46"/>
      <c r="N12" s="32"/>
      <c r="O12" s="32"/>
      <c r="P12" s="32"/>
      <c r="Q12" s="38"/>
    </row>
    <row r="13" spans="1:17" x14ac:dyDescent="0.25">
      <c r="A13" s="47" t="s">
        <v>34</v>
      </c>
      <c r="B13" s="32" t="e">
        <f>'4thQtrAnalysis'!C16</f>
        <v>#DIV/0!</v>
      </c>
      <c r="C13" s="32" t="e">
        <f>'4thQtrAnalysis'!C17</f>
        <v>#DIV/0!</v>
      </c>
      <c r="D13" s="32" t="e">
        <f>'4thQtrAnalysis'!C18</f>
        <v>#DIV/0!</v>
      </c>
      <c r="E13" s="32" t="e">
        <f>'4thQtrAnalysis'!C19</f>
        <v>#DIV/0!</v>
      </c>
      <c r="F13" s="32" t="e">
        <f>'4thQtrAnalysis'!C20</f>
        <v>#DIV/0!</v>
      </c>
      <c r="G13" s="32" t="e">
        <f>'4thQtrAnalysis'!C21</f>
        <v>#DIV/0!</v>
      </c>
      <c r="H13" s="32" t="e">
        <f>'4thQtrAnalysis'!C22</f>
        <v>#DIV/0!</v>
      </c>
      <c r="I13" s="32" t="e">
        <f>'4thQtrAnalysis'!C23</f>
        <v>#DIV/0!</v>
      </c>
      <c r="J13" s="32" t="e">
        <f>'4thQtrAnalysis'!C24</f>
        <v>#DIV/0!</v>
      </c>
      <c r="K13" s="32" t="e">
        <f>'4thQtrAnalysis'!C25</f>
        <v>#DIV/0!</v>
      </c>
      <c r="L13" s="32" t="e">
        <f>'4thQtrAnalysis'!C26</f>
        <v>#DIV/0!</v>
      </c>
      <c r="M13" s="32"/>
      <c r="N13" s="32"/>
      <c r="O13" s="32"/>
      <c r="P13" s="32"/>
      <c r="Q13" s="38"/>
    </row>
    <row r="15" spans="1:17" x14ac:dyDescent="0.25">
      <c r="A15" s="102" t="s">
        <v>22</v>
      </c>
      <c r="B15" s="102"/>
      <c r="C15" s="102"/>
      <c r="D15" s="102"/>
      <c r="E15" s="102"/>
      <c r="F15" s="102"/>
    </row>
    <row r="16" spans="1:17" s="42" customFormat="1" x14ac:dyDescent="0.25">
      <c r="B16" s="42" t="s">
        <v>7</v>
      </c>
      <c r="C16" s="42" t="s">
        <v>8</v>
      </c>
      <c r="D16" s="42" t="s">
        <v>6</v>
      </c>
      <c r="E16" s="41" t="s">
        <v>25</v>
      </c>
      <c r="F16" s="42" t="s">
        <v>18</v>
      </c>
      <c r="G16" s="42" t="s">
        <v>9</v>
      </c>
      <c r="H16" s="39"/>
    </row>
    <row r="17" spans="1:28" x14ac:dyDescent="0.25">
      <c r="A17" s="47" t="s">
        <v>23</v>
      </c>
      <c r="B17" s="32" t="e">
        <f>'1stQtrAnalysis'!I4</f>
        <v>#DIV/0!</v>
      </c>
      <c r="C17" s="32" t="e">
        <f>'1stQtrAnalysis'!I5</f>
        <v>#DIV/0!</v>
      </c>
      <c r="D17" s="32" t="e">
        <f>'1stQtrAnalysis'!I6</f>
        <v>#DIV/0!</v>
      </c>
      <c r="E17" s="32" t="e">
        <f>'1stQtrAnalysis'!I7</f>
        <v>#DIV/0!</v>
      </c>
      <c r="F17" s="32" t="e">
        <f>'1stQtrAnalysis'!I8</f>
        <v>#DIV/0!</v>
      </c>
      <c r="G17" s="32" t="e">
        <f>'1stQtrAnalysis'!I9</f>
        <v>#DIV/0!</v>
      </c>
      <c r="H17" s="32"/>
    </row>
    <row r="18" spans="1:28" x14ac:dyDescent="0.25">
      <c r="A18" s="47" t="s">
        <v>32</v>
      </c>
      <c r="B18" s="32" t="e">
        <f>'2ndQtrAnalysis'!I4</f>
        <v>#DIV/0!</v>
      </c>
      <c r="C18" s="32" t="e">
        <f>'2ndQtrAnalysis'!I5</f>
        <v>#DIV/0!</v>
      </c>
      <c r="D18" s="32" t="e">
        <f>'2ndQtrAnalysis'!I6</f>
        <v>#DIV/0!</v>
      </c>
      <c r="E18" s="32" t="e">
        <f>'2ndQtrAnalysis'!I7</f>
        <v>#DIV/0!</v>
      </c>
      <c r="F18" s="32" t="e">
        <f>'2ndQtrAnalysis'!I8</f>
        <v>#DIV/0!</v>
      </c>
      <c r="G18" s="32" t="e">
        <f>'2ndQtrAnalysis'!I9</f>
        <v>#DIV/0!</v>
      </c>
      <c r="H18" s="32"/>
    </row>
    <row r="19" spans="1:28" x14ac:dyDescent="0.25">
      <c r="A19" s="47" t="s">
        <v>33</v>
      </c>
      <c r="B19" s="32" t="e">
        <f>'4thQtrAnalysis'!I4</f>
        <v>#DIV/0!</v>
      </c>
      <c r="C19" s="32" t="e">
        <f>'3rdQtrAnalysis'!I5</f>
        <v>#DIV/0!</v>
      </c>
      <c r="D19" s="32" t="e">
        <f>'3rdQtrAnalysis'!I6</f>
        <v>#DIV/0!</v>
      </c>
      <c r="E19" s="32" t="e">
        <f>'3rdQtrAnalysis'!I7</f>
        <v>#DIV/0!</v>
      </c>
      <c r="F19" s="32" t="e">
        <f>'3rdQtrAnalysis'!I8</f>
        <v>#DIV/0!</v>
      </c>
      <c r="G19" s="32" t="e">
        <f>'3rdQtrAnalysis'!I9</f>
        <v>#DIV/0!</v>
      </c>
      <c r="H19" s="32"/>
    </row>
    <row r="20" spans="1:28" x14ac:dyDescent="0.25">
      <c r="A20" s="47" t="s">
        <v>34</v>
      </c>
      <c r="B20" s="32" t="e">
        <f>'4thQtrAnalysis'!I4</f>
        <v>#DIV/0!</v>
      </c>
      <c r="C20" s="32" t="e">
        <f>'4thQtrAnalysis'!I5</f>
        <v>#DIV/0!</v>
      </c>
      <c r="D20" s="32" t="e">
        <f>'4thQtrAnalysis'!I6</f>
        <v>#DIV/0!</v>
      </c>
      <c r="E20" s="32" t="e">
        <f>'4thQtrAnalysis'!I7</f>
        <v>#DIV/0!</v>
      </c>
      <c r="F20" s="32" t="e">
        <f>'4thQtrAnalysis'!I8</f>
        <v>#DIV/0!</v>
      </c>
      <c r="G20" s="32" t="e">
        <f>'4thQtrAnalysis'!I9</f>
        <v>#DIV/0!</v>
      </c>
      <c r="H20" s="32"/>
    </row>
    <row r="22" spans="1:28" x14ac:dyDescent="0.25">
      <c r="A22" s="102" t="s">
        <v>1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</row>
    <row r="23" spans="1:28" s="42" customFormat="1" ht="145.19999999999999" x14ac:dyDescent="0.25">
      <c r="B23" s="77" t="s">
        <v>86</v>
      </c>
      <c r="C23" s="77" t="s">
        <v>101</v>
      </c>
      <c r="D23" s="77" t="s">
        <v>102</v>
      </c>
      <c r="E23" s="40" t="s">
        <v>128</v>
      </c>
      <c r="F23" s="40" t="s">
        <v>129</v>
      </c>
      <c r="G23" s="77" t="s">
        <v>103</v>
      </c>
      <c r="H23" s="40" t="s">
        <v>130</v>
      </c>
      <c r="I23" s="40" t="s">
        <v>131</v>
      </c>
      <c r="J23" s="40" t="s">
        <v>132</v>
      </c>
      <c r="K23" s="40" t="s">
        <v>133</v>
      </c>
      <c r="L23" s="40" t="s">
        <v>134</v>
      </c>
      <c r="M23" s="40" t="s">
        <v>135</v>
      </c>
      <c r="N23" s="18" t="s">
        <v>84</v>
      </c>
      <c r="O23" s="89" t="s">
        <v>12</v>
      </c>
      <c r="P23" s="89" t="s">
        <v>136</v>
      </c>
      <c r="Q23" s="77" t="s">
        <v>68</v>
      </c>
      <c r="R23" s="18" t="s">
        <v>79</v>
      </c>
      <c r="S23" s="39"/>
      <c r="T23" s="44"/>
      <c r="U23" s="44"/>
      <c r="V23" s="45"/>
      <c r="W23" s="45"/>
      <c r="X23" s="45"/>
      <c r="Y23" s="45"/>
      <c r="Z23" s="44"/>
      <c r="AA23" s="44"/>
      <c r="AB23" s="45"/>
    </row>
    <row r="24" spans="1:28" x14ac:dyDescent="0.25">
      <c r="A24" s="47" t="s">
        <v>23</v>
      </c>
      <c r="B24" s="32" t="e">
        <f>'1stQtrAnalysis'!I16</f>
        <v>#DIV/0!</v>
      </c>
      <c r="C24" s="32" t="e">
        <f>'1stQtrAnalysis'!I17</f>
        <v>#DIV/0!</v>
      </c>
      <c r="D24" s="32" t="e">
        <f>'1stQtrAnalysis'!I18</f>
        <v>#DIV/0!</v>
      </c>
      <c r="E24" s="32" t="e">
        <f>'1stQtrAnalysis'!I19</f>
        <v>#DIV/0!</v>
      </c>
      <c r="F24" s="32" t="e">
        <f>'1stQtrAnalysis'!I20</f>
        <v>#DIV/0!</v>
      </c>
      <c r="G24" s="32" t="e">
        <f>'1stQtrAnalysis'!I21</f>
        <v>#DIV/0!</v>
      </c>
      <c r="H24" s="32" t="e">
        <f>'1stQtrAnalysis'!I22</f>
        <v>#DIV/0!</v>
      </c>
      <c r="I24" s="32" t="e">
        <f>'1stQtrAnalysis'!I23</f>
        <v>#DIV/0!</v>
      </c>
      <c r="J24" s="32" t="e">
        <f>'1stQtrAnalysis'!I24</f>
        <v>#DIV/0!</v>
      </c>
      <c r="K24" s="32" t="e">
        <f>'1stQtrAnalysis'!I25</f>
        <v>#DIV/0!</v>
      </c>
      <c r="L24" s="32" t="e">
        <f>'1stQtrAnalysis'!I26</f>
        <v>#DIV/0!</v>
      </c>
      <c r="M24" s="32" t="e">
        <f>'1stQtrAnalysis'!I27</f>
        <v>#DIV/0!</v>
      </c>
      <c r="N24" s="32" t="e">
        <f>'1stQtrAnalysis'!I28</f>
        <v>#DIV/0!</v>
      </c>
      <c r="O24" s="32" t="e">
        <f>'1stQtrAnalysis'!I29</f>
        <v>#DIV/0!</v>
      </c>
      <c r="P24" s="32" t="e">
        <f>'1stQtrAnalysis'!I30</f>
        <v>#DIV/0!</v>
      </c>
      <c r="Q24" s="32" t="e">
        <f>'1stQtrAnalysis'!I31</f>
        <v>#DIV/0!</v>
      </c>
      <c r="R24" s="32" t="e">
        <f>'1stQtrAnalysis'!I32</f>
        <v>#DIV/0!</v>
      </c>
      <c r="S24" s="32"/>
      <c r="T24" s="32"/>
      <c r="U24" s="32"/>
      <c r="V24" s="32"/>
      <c r="W24" s="32"/>
      <c r="X24" s="32"/>
      <c r="Y24" s="32"/>
      <c r="Z24" s="32"/>
      <c r="AA24" s="32"/>
      <c r="AB24" s="32"/>
    </row>
    <row r="25" spans="1:28" x14ac:dyDescent="0.25">
      <c r="A25" s="47" t="s">
        <v>32</v>
      </c>
      <c r="B25" s="32" t="e">
        <f>'2ndQtrAnalysis'!I14</f>
        <v>#DIV/0!</v>
      </c>
      <c r="C25" s="32" t="e">
        <f>'2ndQtrAnalysis'!I15</f>
        <v>#DIV/0!</v>
      </c>
      <c r="D25" s="32" t="e">
        <f>'2ndQtrAnalysis'!I16</f>
        <v>#DIV/0!</v>
      </c>
      <c r="E25" s="32" t="e">
        <f>'2ndQtrAnalysis'!I17</f>
        <v>#DIV/0!</v>
      </c>
      <c r="F25" s="32" t="e">
        <f>'2ndQtrAnalysis'!I18</f>
        <v>#DIV/0!</v>
      </c>
      <c r="G25" s="32" t="e">
        <f>'2ndQtrAnalysis'!I19</f>
        <v>#DIV/0!</v>
      </c>
      <c r="H25" s="32" t="e">
        <f>'2ndQtrAnalysis'!I20</f>
        <v>#DIV/0!</v>
      </c>
      <c r="I25" s="32" t="e">
        <f>'2ndQtrAnalysis'!I21</f>
        <v>#DIV/0!</v>
      </c>
      <c r="J25" s="32" t="e">
        <f>'2ndQtrAnalysis'!I22</f>
        <v>#DIV/0!</v>
      </c>
      <c r="K25" s="32" t="e">
        <f>'2ndQtrAnalysis'!I23</f>
        <v>#DIV/0!</v>
      </c>
      <c r="L25" s="32" t="e">
        <f>'2ndQtrAnalysis'!I24</f>
        <v>#DIV/0!</v>
      </c>
      <c r="M25" s="32" t="e">
        <f>'2ndQtrAnalysis'!I25</f>
        <v>#DIV/0!</v>
      </c>
      <c r="N25" s="32" t="e">
        <f>'2ndQtrAnalysis'!I26</f>
        <v>#DIV/0!</v>
      </c>
      <c r="O25" s="32" t="e">
        <f>'2ndQtrAnalysis'!I27</f>
        <v>#DIV/0!</v>
      </c>
      <c r="P25" s="32" t="e">
        <f>'2ndQtrAnalysis'!I28</f>
        <v>#DIV/0!</v>
      </c>
      <c r="Q25" s="32" t="e">
        <f>'2ndQtrAnalysis'!I29</f>
        <v>#DIV/0!</v>
      </c>
      <c r="R25" s="32" t="e">
        <f>'2ndQtrAnalysis'!I30</f>
        <v>#DIV/0!</v>
      </c>
      <c r="S25" s="32"/>
      <c r="T25" s="32"/>
      <c r="U25" s="32"/>
      <c r="V25" s="32"/>
      <c r="W25" s="32"/>
      <c r="X25" s="32"/>
      <c r="Y25" s="32"/>
      <c r="Z25" s="32"/>
      <c r="AA25" s="32"/>
      <c r="AB25" s="32"/>
    </row>
    <row r="26" spans="1:28" x14ac:dyDescent="0.25">
      <c r="A26" s="47" t="s">
        <v>33</v>
      </c>
      <c r="B26" s="32" t="e">
        <f>'3rdQtrAnalysis'!I15</f>
        <v>#DIV/0!</v>
      </c>
      <c r="C26" s="32" t="e">
        <f>'3rdQtrAnalysis'!I16</f>
        <v>#DIV/0!</v>
      </c>
      <c r="D26" s="32" t="e">
        <f>'3rdQtrAnalysis'!I17</f>
        <v>#DIV/0!</v>
      </c>
      <c r="E26" s="32" t="e">
        <f>'3rdQtrAnalysis'!I18</f>
        <v>#DIV/0!</v>
      </c>
      <c r="F26" s="32" t="e">
        <f>'3rdQtrAnalysis'!I19</f>
        <v>#DIV/0!</v>
      </c>
      <c r="G26" s="32" t="e">
        <f>'3rdQtrAnalysis'!I20</f>
        <v>#DIV/0!</v>
      </c>
      <c r="H26" s="32" t="e">
        <f>'3rdQtrAnalysis'!I21</f>
        <v>#DIV/0!</v>
      </c>
      <c r="I26" s="32" t="e">
        <f>'3rdQtrAnalysis'!I22</f>
        <v>#DIV/0!</v>
      </c>
      <c r="J26" s="32" t="e">
        <f>'3rdQtrAnalysis'!I23</f>
        <v>#DIV/0!</v>
      </c>
      <c r="K26" s="32" t="e">
        <f>'3rdQtrAnalysis'!I24</f>
        <v>#DIV/0!</v>
      </c>
      <c r="L26" s="32" t="e">
        <f>'3rdQtrAnalysis'!I25</f>
        <v>#DIV/0!</v>
      </c>
      <c r="M26" s="32" t="e">
        <f>'3rdQtrAnalysis'!I26</f>
        <v>#DIV/0!</v>
      </c>
      <c r="N26" s="32" t="e">
        <f>'3rdQtrAnalysis'!I27</f>
        <v>#DIV/0!</v>
      </c>
      <c r="O26" s="32" t="e">
        <f>'3rdQtrAnalysis'!I28</f>
        <v>#DIV/0!</v>
      </c>
      <c r="P26" s="32" t="e">
        <f>'3rdQtrAnalysis'!I29</f>
        <v>#DIV/0!</v>
      </c>
      <c r="Q26" s="32" t="e">
        <f>'3rdQtrAnalysis'!I30</f>
        <v>#DIV/0!</v>
      </c>
      <c r="R26" s="32" t="e">
        <f>'3rdQtrAnalysis'!I31</f>
        <v>#DIV/0!</v>
      </c>
      <c r="S26" s="32"/>
      <c r="T26" s="32"/>
      <c r="U26" s="32"/>
      <c r="V26" s="32"/>
      <c r="W26" s="32"/>
      <c r="X26" s="32"/>
      <c r="Y26" s="32"/>
      <c r="Z26" s="32"/>
      <c r="AA26" s="32"/>
      <c r="AB26" s="32"/>
    </row>
    <row r="27" spans="1:28" x14ac:dyDescent="0.25">
      <c r="A27" s="47" t="s">
        <v>34</v>
      </c>
      <c r="B27" s="32" t="e">
        <f>'4thQtrAnalysis'!I16</f>
        <v>#DIV/0!</v>
      </c>
      <c r="C27" s="32" t="e">
        <f>'4thQtrAnalysis'!I17</f>
        <v>#DIV/0!</v>
      </c>
      <c r="D27" s="32" t="e">
        <f>'4thQtrAnalysis'!I18</f>
        <v>#DIV/0!</v>
      </c>
      <c r="E27" s="32" t="e">
        <f>'4thQtrAnalysis'!I19</f>
        <v>#DIV/0!</v>
      </c>
      <c r="F27" s="32" t="e">
        <f>'4thQtrAnalysis'!I20</f>
        <v>#DIV/0!</v>
      </c>
      <c r="G27" s="32" t="e">
        <f>'4thQtrAnalysis'!I21</f>
        <v>#DIV/0!</v>
      </c>
      <c r="H27" s="32" t="e">
        <f>'4thQtrAnalysis'!I22</f>
        <v>#DIV/0!</v>
      </c>
      <c r="I27" s="32" t="e">
        <f>'4thQtrAnalysis'!I23</f>
        <v>#DIV/0!</v>
      </c>
      <c r="J27" s="32" t="e">
        <f>'4thQtrAnalysis'!I24</f>
        <v>#DIV/0!</v>
      </c>
      <c r="K27" s="32" t="e">
        <f>'4thQtrAnalysis'!I25</f>
        <v>#DIV/0!</v>
      </c>
      <c r="L27" s="32" t="e">
        <f>'4thQtrAnalysis'!I25</f>
        <v>#DIV/0!</v>
      </c>
      <c r="M27" s="32" t="e">
        <f>'4thQtrAnalysis'!I26</f>
        <v>#DIV/0!</v>
      </c>
      <c r="N27" s="32" t="e">
        <f>'4thQtrAnalysis'!I27</f>
        <v>#DIV/0!</v>
      </c>
      <c r="O27" s="32" t="e">
        <f>'4thQtrAnalysis'!I28</f>
        <v>#DIV/0!</v>
      </c>
      <c r="P27" s="32" t="e">
        <f>'4thQtrAnalysis'!I29</f>
        <v>#DIV/0!</v>
      </c>
      <c r="Q27" s="32" t="e">
        <f>'4thQtrAnalysis'!I30</f>
        <v>#DIV/0!</v>
      </c>
      <c r="R27" s="32" t="e">
        <f>'4thQtrAnalysis'!I31</f>
        <v>#DIV/0!</v>
      </c>
      <c r="S27" s="32"/>
      <c r="T27" s="32"/>
      <c r="U27" s="32"/>
      <c r="V27" s="32"/>
      <c r="W27" s="32"/>
      <c r="X27" s="32"/>
      <c r="Y27" s="32"/>
      <c r="Z27" s="32"/>
      <c r="AA27" s="32"/>
      <c r="AB27" s="32"/>
    </row>
    <row r="29" spans="1:28" x14ac:dyDescent="0.25">
      <c r="A29" s="102" t="s">
        <v>37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</row>
    <row r="30" spans="1:28" ht="92.4" x14ac:dyDescent="0.25">
      <c r="B30" s="18" t="s">
        <v>89</v>
      </c>
      <c r="C30" s="18" t="s">
        <v>90</v>
      </c>
      <c r="D30" s="18" t="s">
        <v>104</v>
      </c>
      <c r="E30" s="18" t="s">
        <v>105</v>
      </c>
      <c r="F30" s="18" t="s">
        <v>106</v>
      </c>
      <c r="G30" s="18" t="s">
        <v>107</v>
      </c>
      <c r="H30" s="18" t="s">
        <v>100</v>
      </c>
      <c r="I30" s="18" t="s">
        <v>88</v>
      </c>
      <c r="J30" s="18" t="s">
        <v>87</v>
      </c>
      <c r="K30" s="18" t="s">
        <v>38</v>
      </c>
      <c r="L30" s="18" t="s">
        <v>48</v>
      </c>
      <c r="M30" s="39"/>
      <c r="N30" s="39"/>
      <c r="O30" s="40"/>
      <c r="P30" s="38"/>
    </row>
    <row r="31" spans="1:28" x14ac:dyDescent="0.25">
      <c r="A31" s="47" t="s">
        <v>23</v>
      </c>
      <c r="B31" s="32" t="e">
        <f>'1stQtrAnalysis'!L16</f>
        <v>#DIV/0!</v>
      </c>
      <c r="C31" s="32" t="e">
        <f>'1stQtrAnalysis'!L17</f>
        <v>#DIV/0!</v>
      </c>
      <c r="D31" s="32" t="e">
        <f>'1stQtrAnalysis'!L18</f>
        <v>#DIV/0!</v>
      </c>
      <c r="E31" s="32" t="e">
        <f>'1stQtrAnalysis'!L19</f>
        <v>#DIV/0!</v>
      </c>
      <c r="F31" s="32" t="e">
        <f>'1stQtrAnalysis'!L20</f>
        <v>#DIV/0!</v>
      </c>
      <c r="G31" s="32" t="e">
        <f>'1stQtrAnalysis'!L21</f>
        <v>#DIV/0!</v>
      </c>
      <c r="H31" s="32" t="e">
        <f>'1stQtrAnalysis'!L22</f>
        <v>#DIV/0!</v>
      </c>
      <c r="I31" s="32" t="e">
        <f>'1stQtrAnalysis'!L23</f>
        <v>#DIV/0!</v>
      </c>
      <c r="J31" s="32" t="e">
        <f>'1stQtrAnalysis'!L24</f>
        <v>#DIV/0!</v>
      </c>
      <c r="K31" s="32" t="e">
        <f>'1stQtrAnalysis'!L25</f>
        <v>#DIV/0!</v>
      </c>
      <c r="L31" s="32" t="e">
        <f>'1stQtrAnalysis'!L26</f>
        <v>#DIV/0!</v>
      </c>
      <c r="M31" s="32"/>
      <c r="N31" s="32"/>
      <c r="O31" s="32"/>
      <c r="P31" s="32"/>
    </row>
    <row r="32" spans="1:28" x14ac:dyDescent="0.25">
      <c r="A32" s="47" t="s">
        <v>32</v>
      </c>
      <c r="B32" s="32" t="e">
        <f>'2ndQtrAnalysis'!L14</f>
        <v>#DIV/0!</v>
      </c>
      <c r="C32" s="32" t="e">
        <f>'2ndQtrAnalysis'!L15</f>
        <v>#DIV/0!</v>
      </c>
      <c r="D32" s="32" t="e">
        <f>'2ndQtrAnalysis'!L16</f>
        <v>#DIV/0!</v>
      </c>
      <c r="E32" s="32" t="e">
        <f>'2ndQtrAnalysis'!L17</f>
        <v>#DIV/0!</v>
      </c>
      <c r="F32" s="32" t="e">
        <f>'2ndQtrAnalysis'!L18</f>
        <v>#DIV/0!</v>
      </c>
      <c r="G32" s="32" t="e">
        <f>'2ndQtrAnalysis'!L19</f>
        <v>#DIV/0!</v>
      </c>
      <c r="H32" s="32" t="e">
        <f>'2ndQtrAnalysis'!L20</f>
        <v>#DIV/0!</v>
      </c>
      <c r="I32" s="32" t="e">
        <f>'2ndQtrAnalysis'!L21</f>
        <v>#DIV/0!</v>
      </c>
      <c r="J32" s="32" t="e">
        <f>'2ndQtrAnalysis'!L22</f>
        <v>#DIV/0!</v>
      </c>
      <c r="K32" s="32" t="e">
        <f>'2ndQtrAnalysis'!L23</f>
        <v>#DIV/0!</v>
      </c>
      <c r="L32" s="32" t="e">
        <f>'2ndQtrAnalysis'!L24</f>
        <v>#DIV/0!</v>
      </c>
      <c r="M32" s="32"/>
      <c r="N32" s="32"/>
      <c r="O32" s="32"/>
      <c r="P32" s="32"/>
    </row>
    <row r="33" spans="1:16" x14ac:dyDescent="0.25">
      <c r="A33" s="47" t="s">
        <v>33</v>
      </c>
      <c r="B33" s="32" t="e">
        <f>'3rdQtrAnalysis'!L15</f>
        <v>#DIV/0!</v>
      </c>
      <c r="C33" s="32" t="e">
        <f>'3rdQtrAnalysis'!L16</f>
        <v>#DIV/0!</v>
      </c>
      <c r="D33" s="32" t="e">
        <f>'3rdQtrAnalysis'!L17</f>
        <v>#DIV/0!</v>
      </c>
      <c r="E33" s="32" t="e">
        <f>'3rdQtrAnalysis'!L18</f>
        <v>#DIV/0!</v>
      </c>
      <c r="F33" s="32" t="e">
        <f>'3rdQtrAnalysis'!L19</f>
        <v>#DIV/0!</v>
      </c>
      <c r="G33" s="32" t="e">
        <f>'3rdQtrAnalysis'!L20</f>
        <v>#DIV/0!</v>
      </c>
      <c r="H33" s="32" t="e">
        <f>'3rdQtrAnalysis'!L21</f>
        <v>#DIV/0!</v>
      </c>
      <c r="I33" s="32" t="e">
        <f>'3rdQtrAnalysis'!L22</f>
        <v>#DIV/0!</v>
      </c>
      <c r="J33" s="32" t="e">
        <f>'3rdQtrAnalysis'!L23</f>
        <v>#DIV/0!</v>
      </c>
      <c r="K33" s="32" t="e">
        <f>'3rdQtrAnalysis'!L24</f>
        <v>#DIV/0!</v>
      </c>
      <c r="L33" s="32" t="e">
        <f>'3rdQtrAnalysis'!L25</f>
        <v>#DIV/0!</v>
      </c>
      <c r="M33" s="32"/>
      <c r="N33" s="32"/>
      <c r="O33" s="32"/>
      <c r="P33" s="32"/>
    </row>
    <row r="34" spans="1:16" x14ac:dyDescent="0.25">
      <c r="A34" s="47" t="s">
        <v>34</v>
      </c>
      <c r="B34" s="32" t="e">
        <f>'4thQtrAnalysis'!L16</f>
        <v>#DIV/0!</v>
      </c>
      <c r="C34" s="32" t="e">
        <f>'4thQtrAnalysis'!L17</f>
        <v>#DIV/0!</v>
      </c>
      <c r="D34" s="32" t="e">
        <f>'4thQtrAnalysis'!L18</f>
        <v>#DIV/0!</v>
      </c>
      <c r="E34" s="32" t="e">
        <f>'4thQtrAnalysis'!L19</f>
        <v>#DIV/0!</v>
      </c>
      <c r="F34" s="32" t="e">
        <f>'4thQtrAnalysis'!L20</f>
        <v>#DIV/0!</v>
      </c>
      <c r="G34" s="32" t="e">
        <f>'4thQtrAnalysis'!L21</f>
        <v>#DIV/0!</v>
      </c>
      <c r="H34" s="32" t="e">
        <f>'4thQtrAnalysis'!L22</f>
        <v>#DIV/0!</v>
      </c>
      <c r="I34" s="32" t="e">
        <f>'4thQtrAnalysis'!L23</f>
        <v>#DIV/0!</v>
      </c>
      <c r="J34" s="32" t="e">
        <f>'4thQtrAnalysis'!L24</f>
        <v>#DIV/0!</v>
      </c>
      <c r="K34" s="32" t="e">
        <f>'4thQtrAnalysis'!L25</f>
        <v>#DIV/0!</v>
      </c>
      <c r="L34" s="32" t="e">
        <f>'4thQtrAnalysis'!L26</f>
        <v>#DIV/0!</v>
      </c>
      <c r="M34" s="32"/>
      <c r="N34" s="32"/>
      <c r="O34" s="32"/>
      <c r="P34" s="32"/>
    </row>
    <row r="36" spans="1:16" x14ac:dyDescent="0.25">
      <c r="A36" s="101" t="s">
        <v>137</v>
      </c>
      <c r="B36" s="101"/>
      <c r="C36" s="101"/>
      <c r="D36" s="101"/>
      <c r="E36" s="101"/>
      <c r="F36" s="101"/>
      <c r="G36" s="101"/>
    </row>
    <row r="37" spans="1:16" ht="66" x14ac:dyDescent="0.25">
      <c r="A37" s="38"/>
      <c r="B37" s="77" t="s">
        <v>80</v>
      </c>
      <c r="C37" s="77" t="s">
        <v>81</v>
      </c>
      <c r="D37" s="77" t="s">
        <v>82</v>
      </c>
      <c r="E37" s="77" t="s">
        <v>83</v>
      </c>
      <c r="F37" s="77" t="s">
        <v>67</v>
      </c>
      <c r="G37" s="77" t="s">
        <v>69</v>
      </c>
      <c r="H37" s="77"/>
    </row>
    <row r="38" spans="1:16" x14ac:dyDescent="0.25">
      <c r="A38" s="47" t="s">
        <v>23</v>
      </c>
      <c r="B38" s="32" t="e">
        <f>'1stQtrAnalysis'!F16</f>
        <v>#DIV/0!</v>
      </c>
      <c r="C38" s="32" t="e">
        <f>'1stQtrAnalysis'!F17</f>
        <v>#DIV/0!</v>
      </c>
      <c r="D38" s="32" t="e">
        <f>'1stQtrAnalysis'!F18</f>
        <v>#DIV/0!</v>
      </c>
      <c r="E38" s="32" t="e">
        <f>'1stQtrAnalysis'!F19</f>
        <v>#DIV/0!</v>
      </c>
      <c r="F38" s="32" t="e">
        <f>'1stQtrAnalysis'!F20</f>
        <v>#DIV/0!</v>
      </c>
      <c r="G38" s="32" t="e">
        <f>'1stQtrAnalysis'!F21</f>
        <v>#DIV/0!</v>
      </c>
      <c r="H38" s="32"/>
    </row>
    <row r="39" spans="1:16" x14ac:dyDescent="0.25">
      <c r="A39" s="47" t="s">
        <v>32</v>
      </c>
      <c r="B39" s="32" t="e">
        <f>'2ndQtrAnalysis'!F14</f>
        <v>#DIV/0!</v>
      </c>
      <c r="C39" s="32" t="e">
        <f>'2ndQtrAnalysis'!F15</f>
        <v>#DIV/0!</v>
      </c>
      <c r="D39" s="32" t="e">
        <f>'2ndQtrAnalysis'!F16</f>
        <v>#DIV/0!</v>
      </c>
      <c r="E39" s="32" t="e">
        <f>'2ndQtrAnalysis'!F17</f>
        <v>#DIV/0!</v>
      </c>
      <c r="F39" s="32" t="e">
        <f>'2ndQtrAnalysis'!F18</f>
        <v>#DIV/0!</v>
      </c>
      <c r="G39" s="32" t="e">
        <f>'2ndQtrAnalysis'!F19</f>
        <v>#DIV/0!</v>
      </c>
      <c r="H39" s="32"/>
    </row>
    <row r="40" spans="1:16" x14ac:dyDescent="0.25">
      <c r="A40" s="47" t="s">
        <v>33</v>
      </c>
      <c r="B40" s="32" t="e">
        <f>'3rdQtrAnalysis'!F15</f>
        <v>#DIV/0!</v>
      </c>
      <c r="C40" s="32" t="e">
        <f>'3rdQtrAnalysis'!F16</f>
        <v>#DIV/0!</v>
      </c>
      <c r="D40" s="32" t="e">
        <f>'3rdQtrAnalysis'!F17</f>
        <v>#DIV/0!</v>
      </c>
      <c r="E40" s="32" t="e">
        <f>'3rdQtrAnalysis'!F18</f>
        <v>#DIV/0!</v>
      </c>
      <c r="F40" s="32" t="e">
        <f>'3rdQtrAnalysis'!F19</f>
        <v>#DIV/0!</v>
      </c>
      <c r="G40" s="32" t="e">
        <f>'3rdQtrAnalysis'!F20</f>
        <v>#DIV/0!</v>
      </c>
      <c r="H40" s="32"/>
    </row>
    <row r="41" spans="1:16" x14ac:dyDescent="0.25">
      <c r="A41" s="47" t="s">
        <v>34</v>
      </c>
      <c r="B41" s="32" t="e">
        <f>'4thQtrAnalysis'!F16</f>
        <v>#DIV/0!</v>
      </c>
      <c r="C41" s="32" t="e">
        <f>'4thQtrAnalysis'!F17</f>
        <v>#DIV/0!</v>
      </c>
      <c r="D41" s="32" t="e">
        <f>'4thQtrAnalysis'!F18</f>
        <v>#DIV/0!</v>
      </c>
      <c r="E41" s="32" t="e">
        <f>'4thQtrAnalysis'!F19</f>
        <v>#DIV/0!</v>
      </c>
      <c r="F41" s="32" t="e">
        <f>'4thQtrAnalysis'!F20</f>
        <v>#DIV/0!</v>
      </c>
      <c r="G41" s="32" t="e">
        <f>'4thQtrAnalysis'!F21</f>
        <v>#DIV/0!</v>
      </c>
      <c r="H41" s="32"/>
    </row>
  </sheetData>
  <sheetProtection algorithmName="SHA-512" hashValue="In3SDDaV4hezbJEb9eOYaN8NxvGxb2XQocPtNhdALLZkbvgSHy0lG1SQGzisr5xdhsLl5hJ/2MOuionJsrI+Vw==" saltValue="jKjY0Je5pcR8+53vJG2ObQ==" spinCount="100000" sheet="1" objects="1" scenarios="1"/>
  <mergeCells count="8">
    <mergeCell ref="A36:G36"/>
    <mergeCell ref="A22:AB22"/>
    <mergeCell ref="A29:O29"/>
    <mergeCell ref="B1:D1"/>
    <mergeCell ref="F1:J1"/>
    <mergeCell ref="L1:Q1"/>
    <mergeCell ref="A8:Q8"/>
    <mergeCell ref="A15:F1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workbookViewId="0">
      <selection activeCell="K2" sqref="K2"/>
    </sheetView>
  </sheetViews>
  <sheetFormatPr defaultRowHeight="13.2" x14ac:dyDescent="0.25"/>
  <sheetData>
    <row r="1" spans="1:1" x14ac:dyDescent="0.25">
      <c r="A1" t="s">
        <v>24</v>
      </c>
    </row>
  </sheetData>
  <sheetProtection algorithmName="SHA-512" hashValue="uOvrHxkAMa3nd1X6qxhCvrgpl+LppqoZs/FO//ga0STGDAIsGVwoqxh9VsYYksqxRP0zP+5hYiMk16HxiusSew==" saltValue="J3GST10aXS+8ACGv+tOUhQ==" spinCount="100000" sheet="1" objects="1" scenarios="1"/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4D77A-E9C8-4C2B-88F7-569A7BE69B4E}">
  <dimension ref="A1:G263"/>
  <sheetViews>
    <sheetView topLeftCell="A204" workbookViewId="0">
      <selection activeCell="F2" sqref="F2"/>
    </sheetView>
  </sheetViews>
  <sheetFormatPr defaultRowHeight="13.2" x14ac:dyDescent="0.25"/>
  <cols>
    <col min="1" max="1" width="16.21875" style="38" customWidth="1"/>
    <col min="2" max="2" width="20.109375" style="38" customWidth="1"/>
    <col min="3" max="3" width="8.88671875" style="38"/>
    <col min="4" max="4" width="21.5546875" style="38" bestFit="1" customWidth="1"/>
    <col min="5" max="5" width="30.109375" customWidth="1"/>
    <col min="6" max="6" width="13.44140625" customWidth="1"/>
  </cols>
  <sheetData>
    <row r="1" spans="1:7" ht="14.4" thickTop="1" thickBot="1" x14ac:dyDescent="0.3">
      <c r="A1" s="38" t="s">
        <v>62</v>
      </c>
      <c r="B1" s="38" t="s">
        <v>148</v>
      </c>
      <c r="C1" s="38" t="s">
        <v>146</v>
      </c>
      <c r="D1" s="38" t="s">
        <v>149</v>
      </c>
      <c r="F1" s="4" t="s">
        <v>26</v>
      </c>
      <c r="G1" s="4" t="s">
        <v>27</v>
      </c>
    </row>
    <row r="2" spans="1:7" ht="13.8" thickTop="1" x14ac:dyDescent="0.25">
      <c r="A2" s="38" t="str">
        <f>'1st Quarter'!$B$3</f>
        <v xml:space="preserve"> </v>
      </c>
      <c r="B2" s="38" t="str">
        <f>'1st Quarter'!$B$4</f>
        <v>BadgerCare Plus or SSI</v>
      </c>
      <c r="C2" s="38" t="s">
        <v>142</v>
      </c>
      <c r="D2" s="38" t="s">
        <v>147</v>
      </c>
      <c r="E2" s="3" t="s">
        <v>151</v>
      </c>
      <c r="F2" s="80">
        <f>'1stQtrAnalysis'!B1</f>
        <v>0</v>
      </c>
      <c r="G2" s="39"/>
    </row>
    <row r="3" spans="1:7" x14ac:dyDescent="0.25">
      <c r="A3" s="38" t="str">
        <f>'1st Quarter'!$B$3</f>
        <v xml:space="preserve"> </v>
      </c>
      <c r="B3" s="38" t="str">
        <f>'1st Quarter'!$B$4</f>
        <v>BadgerCare Plus or SSI</v>
      </c>
      <c r="C3" s="38" t="s">
        <v>142</v>
      </c>
      <c r="D3" s="38" t="s">
        <v>29</v>
      </c>
      <c r="E3" s="87" t="s">
        <v>62</v>
      </c>
      <c r="F3">
        <f>'1stQtrAnalysis'!B4</f>
        <v>0</v>
      </c>
      <c r="G3" s="95" t="e">
        <f>'1stQtrAnalysis'!C4</f>
        <v>#DIV/0!</v>
      </c>
    </row>
    <row r="4" spans="1:7" x14ac:dyDescent="0.25">
      <c r="A4" s="38" t="str">
        <f>'1st Quarter'!$B$3</f>
        <v xml:space="preserve"> </v>
      </c>
      <c r="B4" s="38" t="str">
        <f>'1st Quarter'!$B$4</f>
        <v>BadgerCare Plus or SSI</v>
      </c>
      <c r="C4" s="38" t="s">
        <v>142</v>
      </c>
      <c r="D4" s="38" t="s">
        <v>29</v>
      </c>
      <c r="E4" s="87" t="s">
        <v>3</v>
      </c>
      <c r="F4" s="38">
        <f>'1stQtrAnalysis'!B5</f>
        <v>0</v>
      </c>
      <c r="G4" s="95" t="e">
        <f>'1stQtrAnalysis'!C5</f>
        <v>#DIV/0!</v>
      </c>
    </row>
    <row r="5" spans="1:7" x14ac:dyDescent="0.25">
      <c r="A5" s="38" t="str">
        <f>'1st Quarter'!$B$3</f>
        <v xml:space="preserve"> </v>
      </c>
      <c r="B5" s="38" t="str">
        <f>'1st Quarter'!$B$4</f>
        <v>BadgerCare Plus or SSI</v>
      </c>
      <c r="C5" s="38" t="s">
        <v>142</v>
      </c>
      <c r="D5" s="38" t="s">
        <v>29</v>
      </c>
      <c r="E5" s="40" t="s">
        <v>21</v>
      </c>
      <c r="F5" s="38">
        <f>'1stQtrAnalysis'!B6</f>
        <v>0</v>
      </c>
      <c r="G5" s="95" t="e">
        <f>'1stQtrAnalysis'!C6</f>
        <v>#DIV/0!</v>
      </c>
    </row>
    <row r="6" spans="1:7" x14ac:dyDescent="0.25">
      <c r="A6" s="38" t="str">
        <f>'1st Quarter'!$B$3</f>
        <v xml:space="preserve"> </v>
      </c>
      <c r="B6" s="38" t="str">
        <f>'1st Quarter'!$B$4</f>
        <v>BadgerCare Plus or SSI</v>
      </c>
      <c r="C6" s="38" t="s">
        <v>142</v>
      </c>
      <c r="D6" s="38" t="s">
        <v>29</v>
      </c>
      <c r="E6" s="29" t="s">
        <v>28</v>
      </c>
      <c r="F6" s="38">
        <f>'1stQtrAnalysis'!B7</f>
        <v>0</v>
      </c>
      <c r="G6" s="95" t="e">
        <f>'1stQtrAnalysis'!C7</f>
        <v>#DIV/0!</v>
      </c>
    </row>
    <row r="7" spans="1:7" x14ac:dyDescent="0.25">
      <c r="A7" s="38" t="str">
        <f>'1st Quarter'!$B$3</f>
        <v xml:space="preserve"> </v>
      </c>
      <c r="B7" s="38" t="str">
        <f>'1st Quarter'!$B$4</f>
        <v>BadgerCare Plus or SSI</v>
      </c>
      <c r="C7" s="38" t="s">
        <v>142</v>
      </c>
      <c r="D7" s="38" t="s">
        <v>30</v>
      </c>
      <c r="E7" s="40" t="s">
        <v>4</v>
      </c>
      <c r="F7" s="38">
        <f>'1stQtrAnalysis'!E4</f>
        <v>0</v>
      </c>
      <c r="G7" s="95" t="e">
        <f>'1stQtrAnalysis'!F4</f>
        <v>#DIV/0!</v>
      </c>
    </row>
    <row r="8" spans="1:7" x14ac:dyDescent="0.25">
      <c r="A8" s="38" t="str">
        <f>'1st Quarter'!$B$3</f>
        <v xml:space="preserve"> </v>
      </c>
      <c r="B8" s="38" t="str">
        <f>'1st Quarter'!$B$4</f>
        <v>BadgerCare Plus or SSI</v>
      </c>
      <c r="C8" s="38" t="s">
        <v>142</v>
      </c>
      <c r="D8" s="38" t="s">
        <v>30</v>
      </c>
      <c r="E8" s="40" t="s">
        <v>5</v>
      </c>
      <c r="F8" s="38">
        <f>'1stQtrAnalysis'!E5</f>
        <v>0</v>
      </c>
      <c r="G8" s="95" t="e">
        <f>'1stQtrAnalysis'!F5</f>
        <v>#DIV/0!</v>
      </c>
    </row>
    <row r="9" spans="1:7" x14ac:dyDescent="0.25">
      <c r="A9" s="38" t="str">
        <f>'1st Quarter'!$B$3</f>
        <v xml:space="preserve"> </v>
      </c>
      <c r="B9" s="38" t="str">
        <f>'1st Quarter'!$B$4</f>
        <v>BadgerCare Plus or SSI</v>
      </c>
      <c r="C9" s="38" t="s">
        <v>142</v>
      </c>
      <c r="D9" s="38" t="s">
        <v>30</v>
      </c>
      <c r="E9" s="40" t="s">
        <v>19</v>
      </c>
      <c r="F9" s="38">
        <f>'1stQtrAnalysis'!E6</f>
        <v>0</v>
      </c>
      <c r="G9" s="95" t="e">
        <f>'1stQtrAnalysis'!F6</f>
        <v>#DIV/0!</v>
      </c>
    </row>
    <row r="10" spans="1:7" x14ac:dyDescent="0.25">
      <c r="A10" s="38" t="str">
        <f>'1st Quarter'!$B$3</f>
        <v xml:space="preserve"> </v>
      </c>
      <c r="B10" s="38" t="str">
        <f>'1st Quarter'!$B$4</f>
        <v>BadgerCare Plus or SSI</v>
      </c>
      <c r="C10" s="38" t="s">
        <v>142</v>
      </c>
      <c r="D10" s="38" t="s">
        <v>30</v>
      </c>
      <c r="E10" s="85" t="s">
        <v>28</v>
      </c>
      <c r="F10" s="38">
        <f>'1stQtrAnalysis'!E7</f>
        <v>0</v>
      </c>
      <c r="G10" s="95" t="e">
        <f>'1stQtrAnalysis'!F7</f>
        <v>#DIV/0!</v>
      </c>
    </row>
    <row r="11" spans="1:7" x14ac:dyDescent="0.25">
      <c r="A11" s="38" t="str">
        <f>'1st Quarter'!$B$3</f>
        <v xml:space="preserve"> </v>
      </c>
      <c r="B11" s="38" t="str">
        <f>'1st Quarter'!$B$4</f>
        <v>BadgerCare Plus or SSI</v>
      </c>
      <c r="C11" s="38" t="s">
        <v>142</v>
      </c>
      <c r="D11" s="38" t="s">
        <v>22</v>
      </c>
      <c r="E11" s="40" t="s">
        <v>43</v>
      </c>
      <c r="F11" s="38">
        <f>'1stQtrAnalysis'!H4</f>
        <v>0</v>
      </c>
      <c r="G11" s="95" t="e">
        <f>'1stQtrAnalysis'!I4</f>
        <v>#DIV/0!</v>
      </c>
    </row>
    <row r="12" spans="1:7" x14ac:dyDescent="0.25">
      <c r="A12" s="38" t="str">
        <f>'1st Quarter'!$B$3</f>
        <v xml:space="preserve"> </v>
      </c>
      <c r="B12" s="38" t="str">
        <f>'1st Quarter'!$B$4</f>
        <v>BadgerCare Plus or SSI</v>
      </c>
      <c r="C12" s="38" t="s">
        <v>142</v>
      </c>
      <c r="D12" s="38" t="s">
        <v>22</v>
      </c>
      <c r="E12" s="40" t="s">
        <v>8</v>
      </c>
      <c r="F12" s="38">
        <f>'1stQtrAnalysis'!H5</f>
        <v>0</v>
      </c>
      <c r="G12" s="95" t="e">
        <f>'1stQtrAnalysis'!I5</f>
        <v>#DIV/0!</v>
      </c>
    </row>
    <row r="13" spans="1:7" x14ac:dyDescent="0.25">
      <c r="A13" s="38" t="str">
        <f>'1st Quarter'!$B$3</f>
        <v xml:space="preserve"> </v>
      </c>
      <c r="B13" s="38" t="str">
        <f>'1st Quarter'!$B$4</f>
        <v>BadgerCare Plus or SSI</v>
      </c>
      <c r="C13" s="38" t="s">
        <v>142</v>
      </c>
      <c r="D13" s="38" t="s">
        <v>22</v>
      </c>
      <c r="E13" s="39" t="s">
        <v>6</v>
      </c>
      <c r="F13" s="38">
        <f>'1stQtrAnalysis'!H6</f>
        <v>0</v>
      </c>
      <c r="G13" s="95" t="e">
        <f>'1stQtrAnalysis'!I6</f>
        <v>#DIV/0!</v>
      </c>
    </row>
    <row r="14" spans="1:7" x14ac:dyDescent="0.25">
      <c r="A14" s="38" t="str">
        <f>'1st Quarter'!$B$3</f>
        <v xml:space="preserve"> </v>
      </c>
      <c r="B14" s="38" t="str">
        <f>'1st Quarter'!$B$4</f>
        <v>BadgerCare Plus or SSI</v>
      </c>
      <c r="C14" s="38" t="s">
        <v>142</v>
      </c>
      <c r="D14" s="38" t="s">
        <v>22</v>
      </c>
      <c r="E14" s="40" t="s">
        <v>25</v>
      </c>
      <c r="F14" s="38">
        <f>'1stQtrAnalysis'!H7</f>
        <v>0</v>
      </c>
      <c r="G14" s="95" t="e">
        <f>'1stQtrAnalysis'!I7</f>
        <v>#DIV/0!</v>
      </c>
    </row>
    <row r="15" spans="1:7" x14ac:dyDescent="0.25">
      <c r="A15" s="38" t="str">
        <f>'1st Quarter'!$B$3</f>
        <v xml:space="preserve"> </v>
      </c>
      <c r="B15" s="38" t="str">
        <f>'1st Quarter'!$B$4</f>
        <v>BadgerCare Plus or SSI</v>
      </c>
      <c r="C15" s="38" t="s">
        <v>142</v>
      </c>
      <c r="D15" s="38" t="s">
        <v>22</v>
      </c>
      <c r="E15" s="39" t="s">
        <v>18</v>
      </c>
      <c r="F15" s="38">
        <f>'1stQtrAnalysis'!H8</f>
        <v>0</v>
      </c>
      <c r="G15" s="95" t="e">
        <f>'1stQtrAnalysis'!I8</f>
        <v>#DIV/0!</v>
      </c>
    </row>
    <row r="16" spans="1:7" x14ac:dyDescent="0.25">
      <c r="A16" s="38" t="str">
        <f>'1st Quarter'!$B$3</f>
        <v xml:space="preserve"> </v>
      </c>
      <c r="B16" s="38" t="str">
        <f>'1st Quarter'!$B$4</f>
        <v>BadgerCare Plus or SSI</v>
      </c>
      <c r="C16" s="38" t="s">
        <v>142</v>
      </c>
      <c r="D16" s="38" t="s">
        <v>22</v>
      </c>
      <c r="E16" s="39" t="s">
        <v>9</v>
      </c>
      <c r="F16" s="38">
        <f>'1stQtrAnalysis'!H9</f>
        <v>0</v>
      </c>
      <c r="G16" s="95" t="e">
        <f>'1stQtrAnalysis'!I9</f>
        <v>#DIV/0!</v>
      </c>
    </row>
    <row r="17" spans="1:7" x14ac:dyDescent="0.25">
      <c r="A17" s="38" t="str">
        <f>'1st Quarter'!$B$3</f>
        <v xml:space="preserve"> </v>
      </c>
      <c r="B17" s="38" t="str">
        <f>'1st Quarter'!$B$4</f>
        <v>BadgerCare Plus or SSI</v>
      </c>
      <c r="C17" s="38" t="s">
        <v>142</v>
      </c>
      <c r="D17" s="38" t="s">
        <v>22</v>
      </c>
      <c r="E17" s="29" t="s">
        <v>28</v>
      </c>
      <c r="F17" s="38">
        <f>'1stQtrAnalysis'!H10</f>
        <v>0</v>
      </c>
      <c r="G17" s="95" t="e">
        <f>'1stQtrAnalysis'!I10</f>
        <v>#DIV/0!</v>
      </c>
    </row>
    <row r="18" spans="1:7" ht="26.4" x14ac:dyDescent="0.25">
      <c r="A18" s="38" t="str">
        <f>'1st Quarter'!$B$3</f>
        <v xml:space="preserve"> </v>
      </c>
      <c r="B18" s="38" t="str">
        <f>'1st Quarter'!$B$4</f>
        <v>BadgerCare Plus or SSI</v>
      </c>
      <c r="C18" s="38" t="s">
        <v>142</v>
      </c>
      <c r="D18" s="38" t="s">
        <v>31</v>
      </c>
      <c r="E18" s="77" t="s">
        <v>41</v>
      </c>
      <c r="F18" s="96">
        <f>'1stQtrAnalysis'!B16</f>
        <v>0</v>
      </c>
      <c r="G18" s="95" t="e">
        <f>'1stQtrAnalysis'!C16</f>
        <v>#DIV/0!</v>
      </c>
    </row>
    <row r="19" spans="1:7" ht="39.6" x14ac:dyDescent="0.25">
      <c r="A19" s="38" t="str">
        <f>'1st Quarter'!$B$3</f>
        <v xml:space="preserve"> </v>
      </c>
      <c r="B19" s="38" t="str">
        <f>'1st Quarter'!$B$4</f>
        <v>BadgerCare Plus or SSI</v>
      </c>
      <c r="C19" s="38" t="s">
        <v>142</v>
      </c>
      <c r="D19" s="38" t="s">
        <v>31</v>
      </c>
      <c r="E19" s="77" t="s">
        <v>78</v>
      </c>
      <c r="F19" s="96">
        <f>'1stQtrAnalysis'!B17</f>
        <v>0</v>
      </c>
      <c r="G19" s="95" t="e">
        <f>'1stQtrAnalysis'!C17</f>
        <v>#DIV/0!</v>
      </c>
    </row>
    <row r="20" spans="1:7" ht="26.4" x14ac:dyDescent="0.25">
      <c r="A20" s="38" t="str">
        <f>'1st Quarter'!$B$3</f>
        <v xml:space="preserve"> </v>
      </c>
      <c r="B20" s="38" t="str">
        <f>'1st Quarter'!$B$4</f>
        <v>BadgerCare Plus or SSI</v>
      </c>
      <c r="C20" s="38" t="s">
        <v>142</v>
      </c>
      <c r="D20" s="38" t="s">
        <v>31</v>
      </c>
      <c r="E20" s="77" t="s">
        <v>77</v>
      </c>
      <c r="F20" s="96">
        <f>'1stQtrAnalysis'!B18</f>
        <v>0</v>
      </c>
      <c r="G20" s="95" t="e">
        <f>'1stQtrAnalysis'!C18</f>
        <v>#DIV/0!</v>
      </c>
    </row>
    <row r="21" spans="1:7" ht="26.4" x14ac:dyDescent="0.25">
      <c r="A21" s="38" t="str">
        <f>'1st Quarter'!$B$3</f>
        <v xml:space="preserve"> </v>
      </c>
      <c r="B21" s="38" t="str">
        <f>'1st Quarter'!$B$4</f>
        <v>BadgerCare Plus or SSI</v>
      </c>
      <c r="C21" s="38" t="s">
        <v>142</v>
      </c>
      <c r="D21" s="38" t="s">
        <v>31</v>
      </c>
      <c r="E21" s="18" t="s">
        <v>64</v>
      </c>
      <c r="F21" s="96">
        <f>'1stQtrAnalysis'!B19</f>
        <v>0</v>
      </c>
      <c r="G21" s="95" t="e">
        <f>'1stQtrAnalysis'!C19</f>
        <v>#DIV/0!</v>
      </c>
    </row>
    <row r="22" spans="1:7" x14ac:dyDescent="0.25">
      <c r="A22" s="38" t="str">
        <f>'1st Quarter'!$B$3</f>
        <v xml:space="preserve"> </v>
      </c>
      <c r="B22" s="38" t="str">
        <f>'1st Quarter'!$B$4</f>
        <v>BadgerCare Plus or SSI</v>
      </c>
      <c r="C22" s="38" t="s">
        <v>142</v>
      </c>
      <c r="D22" s="38" t="s">
        <v>31</v>
      </c>
      <c r="E22" s="17" t="s">
        <v>65</v>
      </c>
      <c r="F22" s="96">
        <f>'1stQtrAnalysis'!B20</f>
        <v>0</v>
      </c>
      <c r="G22" s="95" t="e">
        <f>'1stQtrAnalysis'!C20</f>
        <v>#DIV/0!</v>
      </c>
    </row>
    <row r="23" spans="1:7" ht="39.6" x14ac:dyDescent="0.25">
      <c r="A23" s="38" t="str">
        <f>'1st Quarter'!$B$3</f>
        <v xml:space="preserve"> </v>
      </c>
      <c r="B23" s="38" t="str">
        <f>'1st Quarter'!$B$4</f>
        <v>BadgerCare Plus or SSI</v>
      </c>
      <c r="C23" s="38" t="s">
        <v>142</v>
      </c>
      <c r="D23" s="38" t="s">
        <v>31</v>
      </c>
      <c r="E23" s="77" t="s">
        <v>153</v>
      </c>
      <c r="F23" s="96">
        <f>'1stQtrAnalysis'!B21</f>
        <v>0</v>
      </c>
      <c r="G23" s="95" t="e">
        <f>'1stQtrAnalysis'!C21</f>
        <v>#DIV/0!</v>
      </c>
    </row>
    <row r="24" spans="1:7" x14ac:dyDescent="0.25">
      <c r="A24" s="38" t="str">
        <f>'1st Quarter'!$B$3</f>
        <v xml:space="preserve"> </v>
      </c>
      <c r="B24" s="38" t="str">
        <f>'1st Quarter'!$B$4</f>
        <v>BadgerCare Plus or SSI</v>
      </c>
      <c r="C24" s="38" t="s">
        <v>142</v>
      </c>
      <c r="D24" s="38" t="s">
        <v>31</v>
      </c>
      <c r="E24" s="17" t="s">
        <v>10</v>
      </c>
      <c r="F24" s="96">
        <f>'1stQtrAnalysis'!B22</f>
        <v>0</v>
      </c>
      <c r="G24" s="95" t="e">
        <f>'1stQtrAnalysis'!C22</f>
        <v>#DIV/0!</v>
      </c>
    </row>
    <row r="25" spans="1:7" x14ac:dyDescent="0.25">
      <c r="A25" s="38" t="str">
        <f>'1st Quarter'!$B$3</f>
        <v xml:space="preserve"> </v>
      </c>
      <c r="B25" s="38" t="str">
        <f>'1st Quarter'!$B$4</f>
        <v>BadgerCare Plus or SSI</v>
      </c>
      <c r="C25" s="38" t="s">
        <v>142</v>
      </c>
      <c r="D25" s="38" t="s">
        <v>31</v>
      </c>
      <c r="E25" s="79" t="s">
        <v>39</v>
      </c>
      <c r="F25" s="96">
        <f>'1stQtrAnalysis'!B23</f>
        <v>0</v>
      </c>
      <c r="G25" s="95" t="e">
        <f>'1stQtrAnalysis'!C23</f>
        <v>#DIV/0!</v>
      </c>
    </row>
    <row r="26" spans="1:7" x14ac:dyDescent="0.25">
      <c r="A26" s="38" t="str">
        <f>'1st Quarter'!$B$3</f>
        <v xml:space="preserve"> </v>
      </c>
      <c r="B26" s="38" t="str">
        <f>'1st Quarter'!$B$4</f>
        <v>BadgerCare Plus or SSI</v>
      </c>
      <c r="C26" s="38" t="s">
        <v>142</v>
      </c>
      <c r="D26" s="38" t="s">
        <v>31</v>
      </c>
      <c r="E26" s="17" t="s">
        <v>11</v>
      </c>
      <c r="F26" s="96">
        <f>'1stQtrAnalysis'!B24</f>
        <v>0</v>
      </c>
      <c r="G26" s="95" t="e">
        <f>'1stQtrAnalysis'!C24</f>
        <v>#DIV/0!</v>
      </c>
    </row>
    <row r="27" spans="1:7" x14ac:dyDescent="0.25">
      <c r="A27" s="38" t="str">
        <f>'1st Quarter'!$B$3</f>
        <v xml:space="preserve"> </v>
      </c>
      <c r="B27" s="38" t="str">
        <f>'1st Quarter'!$B$4</f>
        <v>BadgerCare Plus or SSI</v>
      </c>
      <c r="C27" s="38" t="s">
        <v>142</v>
      </c>
      <c r="D27" s="38" t="s">
        <v>31</v>
      </c>
      <c r="E27" s="17" t="s">
        <v>66</v>
      </c>
      <c r="F27" s="96">
        <f>'1stQtrAnalysis'!B25</f>
        <v>0</v>
      </c>
      <c r="G27" s="95" t="e">
        <f>'1stQtrAnalysis'!C25</f>
        <v>#DIV/0!</v>
      </c>
    </row>
    <row r="28" spans="1:7" x14ac:dyDescent="0.25">
      <c r="A28" s="38" t="str">
        <f>'1st Quarter'!$B$3</f>
        <v xml:space="preserve"> </v>
      </c>
      <c r="B28" s="38" t="str">
        <f>'1st Quarter'!$B$4</f>
        <v>BadgerCare Plus or SSI</v>
      </c>
      <c r="C28" s="38" t="s">
        <v>142</v>
      </c>
      <c r="D28" s="38" t="s">
        <v>31</v>
      </c>
      <c r="E28" s="18" t="s">
        <v>85</v>
      </c>
      <c r="F28" s="96">
        <f>'1stQtrAnalysis'!B26</f>
        <v>0</v>
      </c>
      <c r="G28" s="95" t="e">
        <f>'1stQtrAnalysis'!C26</f>
        <v>#DIV/0!</v>
      </c>
    </row>
    <row r="29" spans="1:7" x14ac:dyDescent="0.25">
      <c r="A29" s="38" t="str">
        <f>'1st Quarter'!$B$3</f>
        <v xml:space="preserve"> </v>
      </c>
      <c r="B29" s="38" t="str">
        <f>'1st Quarter'!$B$4</f>
        <v>BadgerCare Plus or SSI</v>
      </c>
      <c r="C29" s="38" t="s">
        <v>142</v>
      </c>
      <c r="D29" s="38" t="s">
        <v>31</v>
      </c>
      <c r="E29" s="29" t="s">
        <v>28</v>
      </c>
      <c r="F29" s="96">
        <f>'1stQtrAnalysis'!B27</f>
        <v>0</v>
      </c>
      <c r="G29" s="95" t="e">
        <f>'1stQtrAnalysis'!C27</f>
        <v>#DIV/0!</v>
      </c>
    </row>
    <row r="30" spans="1:7" x14ac:dyDescent="0.25">
      <c r="A30" s="38" t="str">
        <f>'1st Quarter'!$B$3</f>
        <v xml:space="preserve"> </v>
      </c>
      <c r="B30" s="38" t="str">
        <f>'1st Quarter'!$B$4</f>
        <v>BadgerCare Plus or SSI</v>
      </c>
      <c r="C30" s="38" t="s">
        <v>142</v>
      </c>
      <c r="D30" s="38" t="s">
        <v>137</v>
      </c>
      <c r="E30" s="77" t="s">
        <v>80</v>
      </c>
      <c r="F30" s="96">
        <f>'1stQtrAnalysis'!E16</f>
        <v>0</v>
      </c>
      <c r="G30" s="95" t="e">
        <f>'1stQtrAnalysis'!F16</f>
        <v>#DIV/0!</v>
      </c>
    </row>
    <row r="31" spans="1:7" x14ac:dyDescent="0.25">
      <c r="A31" s="38" t="str">
        <f>'1st Quarter'!$B$3</f>
        <v xml:space="preserve"> </v>
      </c>
      <c r="B31" s="38" t="str">
        <f>'1st Quarter'!$B$4</f>
        <v>BadgerCare Plus or SSI</v>
      </c>
      <c r="C31" s="38" t="s">
        <v>142</v>
      </c>
      <c r="D31" s="38" t="s">
        <v>137</v>
      </c>
      <c r="E31" s="77" t="s">
        <v>81</v>
      </c>
      <c r="F31" s="96">
        <f>'1stQtrAnalysis'!E17</f>
        <v>0</v>
      </c>
      <c r="G31" s="95" t="e">
        <f>'1stQtrAnalysis'!F17</f>
        <v>#DIV/0!</v>
      </c>
    </row>
    <row r="32" spans="1:7" x14ac:dyDescent="0.25">
      <c r="A32" s="38" t="str">
        <f>'1st Quarter'!$B$3</f>
        <v xml:space="preserve"> </v>
      </c>
      <c r="B32" s="38" t="str">
        <f>'1st Quarter'!$B$4</f>
        <v>BadgerCare Plus or SSI</v>
      </c>
      <c r="C32" s="38" t="s">
        <v>142</v>
      </c>
      <c r="D32" s="38" t="s">
        <v>137</v>
      </c>
      <c r="E32" s="77" t="s">
        <v>82</v>
      </c>
      <c r="F32" s="96">
        <f>'1stQtrAnalysis'!E18</f>
        <v>0</v>
      </c>
      <c r="G32" s="95" t="e">
        <f>'1stQtrAnalysis'!F18</f>
        <v>#DIV/0!</v>
      </c>
    </row>
    <row r="33" spans="1:7" ht="26.4" x14ac:dyDescent="0.25">
      <c r="A33" s="38" t="str">
        <f>'1st Quarter'!$B$3</f>
        <v xml:space="preserve"> </v>
      </c>
      <c r="B33" s="38" t="str">
        <f>'1st Quarter'!$B$4</f>
        <v>BadgerCare Plus or SSI</v>
      </c>
      <c r="C33" s="38" t="s">
        <v>142</v>
      </c>
      <c r="D33" s="38" t="s">
        <v>137</v>
      </c>
      <c r="E33" s="77" t="s">
        <v>83</v>
      </c>
      <c r="F33" s="96">
        <f>'1stQtrAnalysis'!E19</f>
        <v>0</v>
      </c>
      <c r="G33" s="95" t="e">
        <f>'1stQtrAnalysis'!F19</f>
        <v>#DIV/0!</v>
      </c>
    </row>
    <row r="34" spans="1:7" ht="26.4" x14ac:dyDescent="0.25">
      <c r="A34" s="38" t="str">
        <f>'1st Quarter'!$B$3</f>
        <v xml:space="preserve"> </v>
      </c>
      <c r="B34" s="38" t="str">
        <f>'1st Quarter'!$B$4</f>
        <v>BadgerCare Plus or SSI</v>
      </c>
      <c r="C34" s="38" t="s">
        <v>142</v>
      </c>
      <c r="D34" s="38" t="s">
        <v>137</v>
      </c>
      <c r="E34" s="77" t="s">
        <v>67</v>
      </c>
      <c r="F34" s="96">
        <f>'1stQtrAnalysis'!E20</f>
        <v>0</v>
      </c>
      <c r="G34" s="95" t="e">
        <f>'1stQtrAnalysis'!F20</f>
        <v>#DIV/0!</v>
      </c>
    </row>
    <row r="35" spans="1:7" ht="26.4" x14ac:dyDescent="0.25">
      <c r="A35" s="38" t="str">
        <f>'1st Quarter'!$B$3</f>
        <v xml:space="preserve"> </v>
      </c>
      <c r="B35" s="38" t="str">
        <f>'1st Quarter'!$B$4</f>
        <v>BadgerCare Plus or SSI</v>
      </c>
      <c r="C35" s="38" t="s">
        <v>142</v>
      </c>
      <c r="D35" s="38" t="s">
        <v>137</v>
      </c>
      <c r="E35" s="77" t="s">
        <v>69</v>
      </c>
      <c r="F35" s="96">
        <f>'1stQtrAnalysis'!E21</f>
        <v>0</v>
      </c>
      <c r="G35" s="95" t="e">
        <f>'1stQtrAnalysis'!F21</f>
        <v>#DIV/0!</v>
      </c>
    </row>
    <row r="36" spans="1:7" x14ac:dyDescent="0.25">
      <c r="A36" s="38" t="str">
        <f>'1st Quarter'!$B$3</f>
        <v xml:space="preserve"> </v>
      </c>
      <c r="B36" s="38" t="str">
        <f>'1st Quarter'!$B$4</f>
        <v>BadgerCare Plus or SSI</v>
      </c>
      <c r="C36" s="38" t="s">
        <v>142</v>
      </c>
      <c r="D36" s="38" t="s">
        <v>137</v>
      </c>
      <c r="E36" s="29" t="s">
        <v>28</v>
      </c>
      <c r="F36" s="96">
        <f>'1stQtrAnalysis'!E22</f>
        <v>0</v>
      </c>
      <c r="G36" s="95" t="e">
        <f>'1stQtrAnalysis'!F22</f>
        <v>#DIV/0!</v>
      </c>
    </row>
    <row r="37" spans="1:7" x14ac:dyDescent="0.25">
      <c r="A37" s="38" t="str">
        <f>'1st Quarter'!$B$3</f>
        <v xml:space="preserve"> </v>
      </c>
      <c r="B37" s="38" t="str">
        <f>'1st Quarter'!$B$4</f>
        <v>BadgerCare Plus or SSI</v>
      </c>
      <c r="C37" s="38" t="s">
        <v>142</v>
      </c>
      <c r="D37" s="38" t="s">
        <v>1</v>
      </c>
      <c r="E37" s="77" t="s">
        <v>86</v>
      </c>
      <c r="F37" s="96">
        <f>'1stQtrAnalysis'!H16</f>
        <v>0</v>
      </c>
      <c r="G37" s="95" t="e">
        <f>'1stQtrAnalysis'!I16</f>
        <v>#DIV/0!</v>
      </c>
    </row>
    <row r="38" spans="1:7" ht="39.6" x14ac:dyDescent="0.25">
      <c r="A38" s="38" t="str">
        <f>'1st Quarter'!$B$3</f>
        <v xml:space="preserve"> </v>
      </c>
      <c r="B38" s="38" t="str">
        <f>'1st Quarter'!$B$4</f>
        <v>BadgerCare Plus or SSI</v>
      </c>
      <c r="C38" s="38" t="s">
        <v>142</v>
      </c>
      <c r="D38" s="38" t="s">
        <v>1</v>
      </c>
      <c r="E38" s="77" t="s">
        <v>101</v>
      </c>
      <c r="F38" s="96">
        <f>'1stQtrAnalysis'!H17</f>
        <v>0</v>
      </c>
      <c r="G38" s="95" t="e">
        <f>'1stQtrAnalysis'!I17</f>
        <v>#DIV/0!</v>
      </c>
    </row>
    <row r="39" spans="1:7" x14ac:dyDescent="0.25">
      <c r="A39" s="38" t="str">
        <f>'1st Quarter'!$B$3</f>
        <v xml:space="preserve"> </v>
      </c>
      <c r="B39" s="38" t="str">
        <f>'1st Quarter'!$B$4</f>
        <v>BadgerCare Plus or SSI</v>
      </c>
      <c r="C39" s="38" t="s">
        <v>142</v>
      </c>
      <c r="D39" s="38" t="s">
        <v>1</v>
      </c>
      <c r="E39" s="77" t="s">
        <v>102</v>
      </c>
      <c r="F39" s="96">
        <f>'1stQtrAnalysis'!H18</f>
        <v>0</v>
      </c>
      <c r="G39" s="95" t="e">
        <f>'1stQtrAnalysis'!I18</f>
        <v>#DIV/0!</v>
      </c>
    </row>
    <row r="40" spans="1:7" x14ac:dyDescent="0.25">
      <c r="A40" s="38" t="str">
        <f>'1st Quarter'!$B$3</f>
        <v xml:space="preserve"> </v>
      </c>
      <c r="B40" s="38" t="str">
        <f>'1st Quarter'!$B$4</f>
        <v>BadgerCare Plus or SSI</v>
      </c>
      <c r="C40" s="38" t="s">
        <v>142</v>
      </c>
      <c r="D40" s="38" t="s">
        <v>1</v>
      </c>
      <c r="E40" s="40" t="s">
        <v>128</v>
      </c>
      <c r="F40" s="96">
        <f>'1stQtrAnalysis'!H19</f>
        <v>0</v>
      </c>
      <c r="G40" s="95" t="e">
        <f>'1stQtrAnalysis'!I19</f>
        <v>#DIV/0!</v>
      </c>
    </row>
    <row r="41" spans="1:7" x14ac:dyDescent="0.25">
      <c r="A41" s="38" t="str">
        <f>'1st Quarter'!$B$3</f>
        <v xml:space="preserve"> </v>
      </c>
      <c r="B41" s="38" t="str">
        <f>'1st Quarter'!$B$4</f>
        <v>BadgerCare Plus or SSI</v>
      </c>
      <c r="C41" s="38" t="s">
        <v>142</v>
      </c>
      <c r="D41" s="38" t="s">
        <v>1</v>
      </c>
      <c r="E41" s="40" t="s">
        <v>129</v>
      </c>
      <c r="F41" s="96">
        <f>'1stQtrAnalysis'!H20</f>
        <v>0</v>
      </c>
      <c r="G41" s="95" t="e">
        <f>'1stQtrAnalysis'!I20</f>
        <v>#DIV/0!</v>
      </c>
    </row>
    <row r="42" spans="1:7" x14ac:dyDescent="0.25">
      <c r="A42" s="38" t="str">
        <f>'1st Quarter'!$B$3</f>
        <v xml:space="preserve"> </v>
      </c>
      <c r="B42" s="38" t="str">
        <f>'1st Quarter'!$B$4</f>
        <v>BadgerCare Plus or SSI</v>
      </c>
      <c r="C42" s="38" t="s">
        <v>142</v>
      </c>
      <c r="D42" s="38" t="s">
        <v>1</v>
      </c>
      <c r="E42" s="77" t="s">
        <v>103</v>
      </c>
      <c r="F42" s="96">
        <f>'1stQtrAnalysis'!H21</f>
        <v>0</v>
      </c>
      <c r="G42" s="95" t="e">
        <f>'1stQtrAnalysis'!I21</f>
        <v>#DIV/0!</v>
      </c>
    </row>
    <row r="43" spans="1:7" ht="26.4" x14ac:dyDescent="0.25">
      <c r="A43" s="38" t="str">
        <f>'1st Quarter'!$B$3</f>
        <v xml:space="preserve"> </v>
      </c>
      <c r="B43" s="38" t="str">
        <f>'1st Quarter'!$B$4</f>
        <v>BadgerCare Plus or SSI</v>
      </c>
      <c r="C43" s="38" t="s">
        <v>142</v>
      </c>
      <c r="D43" s="38" t="s">
        <v>1</v>
      </c>
      <c r="E43" s="40" t="s">
        <v>130</v>
      </c>
      <c r="F43" s="96">
        <f>'1stQtrAnalysis'!H22</f>
        <v>0</v>
      </c>
      <c r="G43" s="95" t="e">
        <f>'1stQtrAnalysis'!I22</f>
        <v>#DIV/0!</v>
      </c>
    </row>
    <row r="44" spans="1:7" x14ac:dyDescent="0.25">
      <c r="A44" s="38" t="str">
        <f>'1st Quarter'!$B$3</f>
        <v xml:space="preserve"> </v>
      </c>
      <c r="B44" s="38" t="str">
        <f>'1st Quarter'!$B$4</f>
        <v>BadgerCare Plus or SSI</v>
      </c>
      <c r="C44" s="38" t="s">
        <v>142</v>
      </c>
      <c r="D44" s="38" t="s">
        <v>1</v>
      </c>
      <c r="E44" s="40" t="s">
        <v>131</v>
      </c>
      <c r="F44" s="96">
        <f>'1stQtrAnalysis'!H23</f>
        <v>0</v>
      </c>
      <c r="G44" s="95" t="e">
        <f>'1stQtrAnalysis'!I23</f>
        <v>#DIV/0!</v>
      </c>
    </row>
    <row r="45" spans="1:7" x14ac:dyDescent="0.25">
      <c r="A45" s="38" t="str">
        <f>'1st Quarter'!$B$3</f>
        <v xml:space="preserve"> </v>
      </c>
      <c r="B45" s="38" t="str">
        <f>'1st Quarter'!$B$4</f>
        <v>BadgerCare Plus or SSI</v>
      </c>
      <c r="C45" s="38" t="s">
        <v>142</v>
      </c>
      <c r="D45" s="38" t="s">
        <v>1</v>
      </c>
      <c r="E45" s="40" t="s">
        <v>132</v>
      </c>
      <c r="F45" s="96">
        <f>'1stQtrAnalysis'!H24</f>
        <v>0</v>
      </c>
      <c r="G45" s="95" t="e">
        <f>'1stQtrAnalysis'!I24</f>
        <v>#DIV/0!</v>
      </c>
    </row>
    <row r="46" spans="1:7" x14ac:dyDescent="0.25">
      <c r="A46" s="38" t="str">
        <f>'1st Quarter'!$B$3</f>
        <v xml:space="preserve"> </v>
      </c>
      <c r="B46" s="38" t="str">
        <f>'1st Quarter'!$B$4</f>
        <v>BadgerCare Plus or SSI</v>
      </c>
      <c r="C46" s="38" t="s">
        <v>142</v>
      </c>
      <c r="D46" s="38" t="s">
        <v>1</v>
      </c>
      <c r="E46" s="40" t="s">
        <v>133</v>
      </c>
      <c r="F46" s="96">
        <f>'1stQtrAnalysis'!H25</f>
        <v>0</v>
      </c>
      <c r="G46" s="95" t="e">
        <f>'1stQtrAnalysis'!I25</f>
        <v>#DIV/0!</v>
      </c>
    </row>
    <row r="47" spans="1:7" ht="26.4" x14ac:dyDescent="0.25">
      <c r="A47" s="38" t="str">
        <f>'1st Quarter'!$B$3</f>
        <v xml:space="preserve"> </v>
      </c>
      <c r="B47" s="38" t="str">
        <f>'1st Quarter'!$B$4</f>
        <v>BadgerCare Plus or SSI</v>
      </c>
      <c r="C47" s="38" t="s">
        <v>142</v>
      </c>
      <c r="D47" s="38" t="s">
        <v>1</v>
      </c>
      <c r="E47" s="40" t="s">
        <v>134</v>
      </c>
      <c r="F47" s="96">
        <f>'1stQtrAnalysis'!H26</f>
        <v>0</v>
      </c>
      <c r="G47" s="95" t="e">
        <f>'1stQtrAnalysis'!I26</f>
        <v>#DIV/0!</v>
      </c>
    </row>
    <row r="48" spans="1:7" ht="39.6" x14ac:dyDescent="0.25">
      <c r="A48" s="38" t="str">
        <f>'1st Quarter'!$B$3</f>
        <v xml:space="preserve"> </v>
      </c>
      <c r="B48" s="38" t="str">
        <f>'1st Quarter'!$B$4</f>
        <v>BadgerCare Plus or SSI</v>
      </c>
      <c r="C48" s="38" t="s">
        <v>142</v>
      </c>
      <c r="D48" s="38" t="s">
        <v>1</v>
      </c>
      <c r="E48" s="40" t="s">
        <v>135</v>
      </c>
      <c r="F48" s="96">
        <f>'1stQtrAnalysis'!H27</f>
        <v>0</v>
      </c>
      <c r="G48" s="95" t="e">
        <f>'1stQtrAnalysis'!I27</f>
        <v>#DIV/0!</v>
      </c>
    </row>
    <row r="49" spans="1:7" x14ac:dyDescent="0.25">
      <c r="A49" s="38" t="str">
        <f>'1st Quarter'!$B$3</f>
        <v xml:space="preserve"> </v>
      </c>
      <c r="B49" s="38" t="str">
        <f>'1st Quarter'!$B$4</f>
        <v>BadgerCare Plus or SSI</v>
      </c>
      <c r="C49" s="38" t="s">
        <v>142</v>
      </c>
      <c r="D49" s="38" t="s">
        <v>1</v>
      </c>
      <c r="E49" s="18" t="s">
        <v>84</v>
      </c>
      <c r="F49" s="96">
        <f>'1stQtrAnalysis'!H28</f>
        <v>0</v>
      </c>
      <c r="G49" s="95" t="e">
        <f>'1stQtrAnalysis'!I28</f>
        <v>#DIV/0!</v>
      </c>
    </row>
    <row r="50" spans="1:7" x14ac:dyDescent="0.25">
      <c r="A50" s="38" t="str">
        <f>'1st Quarter'!$B$3</f>
        <v xml:space="preserve"> </v>
      </c>
      <c r="B50" s="38" t="str">
        <f>'1st Quarter'!$B$4</f>
        <v>BadgerCare Plus or SSI</v>
      </c>
      <c r="C50" s="38" t="s">
        <v>142</v>
      </c>
      <c r="D50" s="38" t="s">
        <v>1</v>
      </c>
      <c r="E50" s="89" t="s">
        <v>12</v>
      </c>
      <c r="F50" s="96">
        <f>'1stQtrAnalysis'!H29</f>
        <v>0</v>
      </c>
      <c r="G50" s="95" t="e">
        <f>'1stQtrAnalysis'!I29</f>
        <v>#DIV/0!</v>
      </c>
    </row>
    <row r="51" spans="1:7" x14ac:dyDescent="0.25">
      <c r="A51" s="38" t="str">
        <f>'1st Quarter'!$B$3</f>
        <v xml:space="preserve"> </v>
      </c>
      <c r="B51" s="38" t="str">
        <f>'1st Quarter'!$B$4</f>
        <v>BadgerCare Plus or SSI</v>
      </c>
      <c r="C51" s="38" t="s">
        <v>142</v>
      </c>
      <c r="D51" s="38" t="s">
        <v>1</v>
      </c>
      <c r="E51" s="89" t="s">
        <v>136</v>
      </c>
      <c r="F51" s="96">
        <f>'1stQtrAnalysis'!H30</f>
        <v>0</v>
      </c>
      <c r="G51" s="95" t="e">
        <f>'1stQtrAnalysis'!I30</f>
        <v>#DIV/0!</v>
      </c>
    </row>
    <row r="52" spans="1:7" ht="26.4" x14ac:dyDescent="0.25">
      <c r="A52" s="38" t="str">
        <f>'1st Quarter'!$B$3</f>
        <v xml:space="preserve"> </v>
      </c>
      <c r="B52" s="38" t="str">
        <f>'1st Quarter'!$B$4</f>
        <v>BadgerCare Plus or SSI</v>
      </c>
      <c r="C52" s="38" t="s">
        <v>142</v>
      </c>
      <c r="D52" s="38" t="s">
        <v>1</v>
      </c>
      <c r="E52" s="77" t="s">
        <v>68</v>
      </c>
      <c r="F52" s="96">
        <f>'1stQtrAnalysis'!H31</f>
        <v>0</v>
      </c>
      <c r="G52" s="95" t="e">
        <f>'1stQtrAnalysis'!I31</f>
        <v>#DIV/0!</v>
      </c>
    </row>
    <row r="53" spans="1:7" ht="26.4" x14ac:dyDescent="0.25">
      <c r="A53" s="38" t="str">
        <f>'1st Quarter'!$B$3</f>
        <v xml:space="preserve"> </v>
      </c>
      <c r="B53" s="38" t="str">
        <f>'1st Quarter'!$B$4</f>
        <v>BadgerCare Plus or SSI</v>
      </c>
      <c r="C53" s="38" t="s">
        <v>142</v>
      </c>
      <c r="D53" s="38" t="s">
        <v>1</v>
      </c>
      <c r="E53" s="18" t="s">
        <v>79</v>
      </c>
      <c r="F53" s="96">
        <f>'1stQtrAnalysis'!H32</f>
        <v>0</v>
      </c>
      <c r="G53" s="95" t="e">
        <f>'1stQtrAnalysis'!I32</f>
        <v>#DIV/0!</v>
      </c>
    </row>
    <row r="54" spans="1:7" x14ac:dyDescent="0.25">
      <c r="A54" s="38" t="str">
        <f>'1st Quarter'!$B$3</f>
        <v xml:space="preserve"> </v>
      </c>
      <c r="B54" s="38" t="str">
        <f>'1st Quarter'!$B$4</f>
        <v>BadgerCare Plus or SSI</v>
      </c>
      <c r="C54" s="38" t="s">
        <v>142</v>
      </c>
      <c r="D54" s="38" t="s">
        <v>1</v>
      </c>
      <c r="E54" s="29" t="s">
        <v>28</v>
      </c>
      <c r="F54" s="96">
        <f>'1stQtrAnalysis'!H33</f>
        <v>0</v>
      </c>
      <c r="G54" s="95" t="e">
        <f>'1stQtrAnalysis'!I33</f>
        <v>#DIV/0!</v>
      </c>
    </row>
    <row r="55" spans="1:7" ht="26.4" x14ac:dyDescent="0.25">
      <c r="A55" s="38" t="str">
        <f>'1st Quarter'!$B$3</f>
        <v xml:space="preserve"> </v>
      </c>
      <c r="B55" s="38" t="str">
        <f>'1st Quarter'!$B$4</f>
        <v>BadgerCare Plus or SSI</v>
      </c>
      <c r="C55" s="38" t="s">
        <v>142</v>
      </c>
      <c r="D55" s="38" t="s">
        <v>37</v>
      </c>
      <c r="E55" s="18" t="s">
        <v>89</v>
      </c>
      <c r="F55" s="96">
        <f>'1stQtrAnalysis'!K16</f>
        <v>0</v>
      </c>
      <c r="G55" s="95" t="e">
        <f>'1stQtrAnalysis'!L16</f>
        <v>#DIV/0!</v>
      </c>
    </row>
    <row r="56" spans="1:7" ht="26.4" x14ac:dyDescent="0.25">
      <c r="A56" s="38" t="str">
        <f>'1st Quarter'!$B$3</f>
        <v xml:space="preserve"> </v>
      </c>
      <c r="B56" s="38" t="str">
        <f>'1st Quarter'!$B$4</f>
        <v>BadgerCare Plus or SSI</v>
      </c>
      <c r="C56" s="38" t="s">
        <v>142</v>
      </c>
      <c r="D56" s="38" t="s">
        <v>37</v>
      </c>
      <c r="E56" s="18" t="s">
        <v>90</v>
      </c>
      <c r="F56" s="96">
        <f>'1stQtrAnalysis'!K17</f>
        <v>0</v>
      </c>
      <c r="G56" s="95" t="e">
        <f>'1stQtrAnalysis'!L17</f>
        <v>#DIV/0!</v>
      </c>
    </row>
    <row r="57" spans="1:7" ht="26.4" x14ac:dyDescent="0.25">
      <c r="A57" s="38" t="str">
        <f>'1st Quarter'!$B$3</f>
        <v xml:space="preserve"> </v>
      </c>
      <c r="B57" s="38" t="str">
        <f>'1st Quarter'!$B$4</f>
        <v>BadgerCare Plus or SSI</v>
      </c>
      <c r="C57" s="38" t="s">
        <v>142</v>
      </c>
      <c r="D57" s="38" t="s">
        <v>37</v>
      </c>
      <c r="E57" s="18" t="s">
        <v>104</v>
      </c>
      <c r="F57" s="96">
        <f>'1stQtrAnalysis'!K18</f>
        <v>0</v>
      </c>
      <c r="G57" s="95" t="e">
        <f>'1stQtrAnalysis'!L18</f>
        <v>#DIV/0!</v>
      </c>
    </row>
    <row r="58" spans="1:7" x14ac:dyDescent="0.25">
      <c r="A58" s="38" t="str">
        <f>'1st Quarter'!$B$3</f>
        <v xml:space="preserve"> </v>
      </c>
      <c r="B58" s="38" t="str">
        <f>'1st Quarter'!$B$4</f>
        <v>BadgerCare Plus or SSI</v>
      </c>
      <c r="C58" s="38" t="s">
        <v>142</v>
      </c>
      <c r="D58" s="38" t="s">
        <v>37</v>
      </c>
      <c r="E58" s="18" t="s">
        <v>105</v>
      </c>
      <c r="F58" s="96">
        <f>'1stQtrAnalysis'!K19</f>
        <v>0</v>
      </c>
      <c r="G58" s="95" t="e">
        <f>'1stQtrAnalysis'!L19</f>
        <v>#DIV/0!</v>
      </c>
    </row>
    <row r="59" spans="1:7" x14ac:dyDescent="0.25">
      <c r="A59" s="38" t="str">
        <f>'1st Quarter'!$B$3</f>
        <v xml:space="preserve"> </v>
      </c>
      <c r="B59" s="38" t="str">
        <f>'1st Quarter'!$B$4</f>
        <v>BadgerCare Plus or SSI</v>
      </c>
      <c r="C59" s="38" t="s">
        <v>142</v>
      </c>
      <c r="D59" s="38" t="s">
        <v>37</v>
      </c>
      <c r="E59" s="18" t="s">
        <v>106</v>
      </c>
      <c r="F59" s="96">
        <f>'1stQtrAnalysis'!K20</f>
        <v>0</v>
      </c>
      <c r="G59" s="95" t="e">
        <f>'1stQtrAnalysis'!L20</f>
        <v>#DIV/0!</v>
      </c>
    </row>
    <row r="60" spans="1:7" ht="26.4" x14ac:dyDescent="0.25">
      <c r="A60" s="38" t="str">
        <f>'1st Quarter'!$B$3</f>
        <v xml:space="preserve"> </v>
      </c>
      <c r="B60" s="38" t="str">
        <f>'1st Quarter'!$B$4</f>
        <v>BadgerCare Plus or SSI</v>
      </c>
      <c r="C60" s="38" t="s">
        <v>142</v>
      </c>
      <c r="D60" s="38" t="s">
        <v>37</v>
      </c>
      <c r="E60" s="18" t="s">
        <v>107</v>
      </c>
      <c r="F60" s="96">
        <f>'1stQtrAnalysis'!K21</f>
        <v>0</v>
      </c>
      <c r="G60" s="95" t="e">
        <f>'1stQtrAnalysis'!L21</f>
        <v>#DIV/0!</v>
      </c>
    </row>
    <row r="61" spans="1:7" x14ac:dyDescent="0.25">
      <c r="A61" s="38" t="str">
        <f>'1st Quarter'!$B$3</f>
        <v xml:space="preserve"> </v>
      </c>
      <c r="B61" s="38" t="str">
        <f>'1st Quarter'!$B$4</f>
        <v>BadgerCare Plus or SSI</v>
      </c>
      <c r="C61" s="38" t="s">
        <v>142</v>
      </c>
      <c r="D61" s="38" t="s">
        <v>37</v>
      </c>
      <c r="E61" s="18" t="s">
        <v>100</v>
      </c>
      <c r="F61" s="96">
        <f>'1stQtrAnalysis'!K22</f>
        <v>0</v>
      </c>
      <c r="G61" s="95" t="e">
        <f>'1stQtrAnalysis'!L22</f>
        <v>#DIV/0!</v>
      </c>
    </row>
    <row r="62" spans="1:7" x14ac:dyDescent="0.25">
      <c r="A62" s="38" t="str">
        <f>'1st Quarter'!$B$3</f>
        <v xml:space="preserve"> </v>
      </c>
      <c r="B62" s="38" t="str">
        <f>'1st Quarter'!$B$4</f>
        <v>BadgerCare Plus or SSI</v>
      </c>
      <c r="C62" s="38" t="s">
        <v>142</v>
      </c>
      <c r="D62" s="38" t="s">
        <v>37</v>
      </c>
      <c r="E62" s="18" t="s">
        <v>88</v>
      </c>
      <c r="F62" s="96">
        <f>'1stQtrAnalysis'!K23</f>
        <v>0</v>
      </c>
      <c r="G62" s="95" t="e">
        <f>'1stQtrAnalysis'!L23</f>
        <v>#DIV/0!</v>
      </c>
    </row>
    <row r="63" spans="1:7" x14ac:dyDescent="0.25">
      <c r="A63" s="38" t="str">
        <f>'1st Quarter'!$B$3</f>
        <v xml:space="preserve"> </v>
      </c>
      <c r="B63" s="38" t="str">
        <f>'1st Quarter'!$B$4</f>
        <v>BadgerCare Plus or SSI</v>
      </c>
      <c r="C63" s="38" t="s">
        <v>142</v>
      </c>
      <c r="D63" s="38" t="s">
        <v>37</v>
      </c>
      <c r="E63" s="18" t="s">
        <v>87</v>
      </c>
      <c r="F63" s="96">
        <f>'1stQtrAnalysis'!K24</f>
        <v>0</v>
      </c>
      <c r="G63" s="95" t="e">
        <f>'1stQtrAnalysis'!L24</f>
        <v>#DIV/0!</v>
      </c>
    </row>
    <row r="64" spans="1:7" x14ac:dyDescent="0.25">
      <c r="A64" s="38" t="str">
        <f>'1st Quarter'!$B$3</f>
        <v xml:space="preserve"> </v>
      </c>
      <c r="B64" s="38" t="str">
        <f>'1st Quarter'!$B$4</f>
        <v>BadgerCare Plus or SSI</v>
      </c>
      <c r="C64" s="38" t="s">
        <v>142</v>
      </c>
      <c r="D64" s="38" t="s">
        <v>37</v>
      </c>
      <c r="E64" s="17" t="s">
        <v>38</v>
      </c>
      <c r="F64" s="96">
        <f>'1stQtrAnalysis'!K25</f>
        <v>0</v>
      </c>
      <c r="G64" s="95" t="e">
        <f>'1stQtrAnalysis'!L25</f>
        <v>#DIV/0!</v>
      </c>
    </row>
    <row r="65" spans="1:7" x14ac:dyDescent="0.25">
      <c r="A65" s="38" t="str">
        <f>'1st Quarter'!$B$3</f>
        <v xml:space="preserve"> </v>
      </c>
      <c r="B65" s="38" t="str">
        <f>'1st Quarter'!$B$4</f>
        <v>BadgerCare Plus or SSI</v>
      </c>
      <c r="C65" s="38" t="s">
        <v>142</v>
      </c>
      <c r="D65" s="38" t="s">
        <v>37</v>
      </c>
      <c r="E65" s="18" t="s">
        <v>48</v>
      </c>
      <c r="F65" s="96">
        <f>'1stQtrAnalysis'!K26</f>
        <v>0</v>
      </c>
      <c r="G65" s="95" t="e">
        <f>'1stQtrAnalysis'!L26</f>
        <v>#DIV/0!</v>
      </c>
    </row>
    <row r="66" spans="1:7" x14ac:dyDescent="0.25">
      <c r="A66" s="38" t="str">
        <f>'1st Quarter'!$B$3</f>
        <v xml:space="preserve"> </v>
      </c>
      <c r="B66" s="38" t="str">
        <f>'1st Quarter'!$B$4</f>
        <v>BadgerCare Plus or SSI</v>
      </c>
      <c r="C66" s="38" t="s">
        <v>142</v>
      </c>
      <c r="D66" s="38" t="s">
        <v>37</v>
      </c>
      <c r="E66" s="29" t="s">
        <v>28</v>
      </c>
      <c r="F66" s="96">
        <f>'1stQtrAnalysis'!K27</f>
        <v>0</v>
      </c>
      <c r="G66" s="95" t="e">
        <f>'1stQtrAnalysis'!L27</f>
        <v>#DIV/0!</v>
      </c>
    </row>
    <row r="67" spans="1:7" x14ac:dyDescent="0.25">
      <c r="A67" s="38" t="str">
        <f>'1st Quarter'!$B$3</f>
        <v xml:space="preserve"> </v>
      </c>
      <c r="B67" s="38" t="str">
        <f>'1st Quarter'!$B$4</f>
        <v>BadgerCare Plus or SSI</v>
      </c>
      <c r="C67" s="38" t="s">
        <v>143</v>
      </c>
      <c r="D67" s="38" t="s">
        <v>147</v>
      </c>
      <c r="E67" s="21" t="s">
        <v>150</v>
      </c>
      <c r="F67" s="94">
        <f>'2ndQtrAnalysis'!B1</f>
        <v>0</v>
      </c>
      <c r="G67" s="17"/>
    </row>
    <row r="68" spans="1:7" x14ac:dyDescent="0.25">
      <c r="A68" s="38" t="str">
        <f>'1st Quarter'!$B$3</f>
        <v xml:space="preserve"> </v>
      </c>
      <c r="B68" s="38" t="str">
        <f>'1st Quarter'!$B$4</f>
        <v>BadgerCare Plus or SSI</v>
      </c>
      <c r="C68" s="38" t="s">
        <v>143</v>
      </c>
      <c r="D68" s="38" t="s">
        <v>29</v>
      </c>
      <c r="E68" s="73" t="s">
        <v>62</v>
      </c>
      <c r="F68" s="38">
        <f>'2ndQtrAnalysis'!B4</f>
        <v>0</v>
      </c>
      <c r="G68" s="95" t="e">
        <f>'2ndQtrAnalysis'!C4</f>
        <v>#DIV/0!</v>
      </c>
    </row>
    <row r="69" spans="1:7" x14ac:dyDescent="0.25">
      <c r="A69" s="38" t="str">
        <f>'1st Quarter'!$B$3</f>
        <v xml:space="preserve"> </v>
      </c>
      <c r="B69" s="38" t="str">
        <f>'1st Quarter'!$B$4</f>
        <v>BadgerCare Plus or SSI</v>
      </c>
      <c r="C69" s="38" t="s">
        <v>143</v>
      </c>
      <c r="D69" s="38" t="s">
        <v>29</v>
      </c>
      <c r="E69" s="18" t="s">
        <v>3</v>
      </c>
      <c r="F69" s="38">
        <f>'2ndQtrAnalysis'!B5</f>
        <v>0</v>
      </c>
      <c r="G69" s="95" t="e">
        <f>'2ndQtrAnalysis'!C5</f>
        <v>#DIV/0!</v>
      </c>
    </row>
    <row r="70" spans="1:7" x14ac:dyDescent="0.25">
      <c r="A70" s="38" t="str">
        <f>'1st Quarter'!$B$3</f>
        <v xml:space="preserve"> </v>
      </c>
      <c r="B70" s="38" t="str">
        <f>'1st Quarter'!$B$4</f>
        <v>BadgerCare Plus or SSI</v>
      </c>
      <c r="C70" s="38" t="s">
        <v>143</v>
      </c>
      <c r="D70" s="38" t="s">
        <v>29</v>
      </c>
      <c r="E70" s="18" t="s">
        <v>21</v>
      </c>
      <c r="F70" s="38">
        <f>'2ndQtrAnalysis'!B6</f>
        <v>0</v>
      </c>
      <c r="G70" s="95" t="e">
        <f>'2ndQtrAnalysis'!C6</f>
        <v>#DIV/0!</v>
      </c>
    </row>
    <row r="71" spans="1:7" x14ac:dyDescent="0.25">
      <c r="A71" s="38" t="str">
        <f>'1st Quarter'!$B$3</f>
        <v xml:space="preserve"> </v>
      </c>
      <c r="B71" s="38" t="str">
        <f>'1st Quarter'!$B$4</f>
        <v>BadgerCare Plus or SSI</v>
      </c>
      <c r="C71" s="38" t="s">
        <v>143</v>
      </c>
      <c r="D71" s="38" t="s">
        <v>29</v>
      </c>
      <c r="E71" s="29" t="s">
        <v>28</v>
      </c>
      <c r="F71" s="38">
        <f>'2ndQtrAnalysis'!B7</f>
        <v>0</v>
      </c>
      <c r="G71" s="95" t="e">
        <f>'2ndQtrAnalysis'!C7</f>
        <v>#DIV/0!</v>
      </c>
    </row>
    <row r="72" spans="1:7" x14ac:dyDescent="0.25">
      <c r="A72" s="38" t="str">
        <f>'1st Quarter'!$B$3</f>
        <v xml:space="preserve"> </v>
      </c>
      <c r="B72" s="38" t="str">
        <f>'1st Quarter'!$B$4</f>
        <v>BadgerCare Plus or SSI</v>
      </c>
      <c r="C72" s="38" t="s">
        <v>143</v>
      </c>
      <c r="D72" s="38" t="s">
        <v>30</v>
      </c>
      <c r="E72" s="18" t="s">
        <v>4</v>
      </c>
      <c r="F72" s="38">
        <f>'2ndQtrAnalysis'!E4</f>
        <v>0</v>
      </c>
      <c r="G72" s="95" t="e">
        <f>'2ndQtrAnalysis'!F4</f>
        <v>#DIV/0!</v>
      </c>
    </row>
    <row r="73" spans="1:7" x14ac:dyDescent="0.25">
      <c r="A73" s="38" t="str">
        <f>'1st Quarter'!$B$3</f>
        <v xml:space="preserve"> </v>
      </c>
      <c r="B73" s="38" t="str">
        <f>'1st Quarter'!$B$4</f>
        <v>BadgerCare Plus or SSI</v>
      </c>
      <c r="C73" s="38" t="s">
        <v>143</v>
      </c>
      <c r="D73" s="38" t="s">
        <v>30</v>
      </c>
      <c r="E73" s="18" t="s">
        <v>5</v>
      </c>
      <c r="F73" s="38">
        <f>'2ndQtrAnalysis'!E5</f>
        <v>0</v>
      </c>
      <c r="G73" s="95" t="e">
        <f>'2ndQtrAnalysis'!F5</f>
        <v>#DIV/0!</v>
      </c>
    </row>
    <row r="74" spans="1:7" x14ac:dyDescent="0.25">
      <c r="A74" s="38" t="str">
        <f>'1st Quarter'!$B$3</f>
        <v xml:space="preserve"> </v>
      </c>
      <c r="B74" s="38" t="str">
        <f>'1st Quarter'!$B$4</f>
        <v>BadgerCare Plus or SSI</v>
      </c>
      <c r="C74" s="38" t="s">
        <v>143</v>
      </c>
      <c r="D74" s="38" t="s">
        <v>30</v>
      </c>
      <c r="E74" s="18" t="s">
        <v>19</v>
      </c>
      <c r="F74" s="38">
        <f>'2ndQtrAnalysis'!E6</f>
        <v>0</v>
      </c>
      <c r="G74" s="95" t="e">
        <f>'2ndQtrAnalysis'!F6</f>
        <v>#DIV/0!</v>
      </c>
    </row>
    <row r="75" spans="1:7" x14ac:dyDescent="0.25">
      <c r="A75" s="38" t="str">
        <f>'1st Quarter'!$B$3</f>
        <v xml:space="preserve"> </v>
      </c>
      <c r="B75" s="38" t="str">
        <f>'1st Quarter'!$B$4</f>
        <v>BadgerCare Plus or SSI</v>
      </c>
      <c r="C75" s="38" t="s">
        <v>143</v>
      </c>
      <c r="D75" s="38" t="s">
        <v>30</v>
      </c>
      <c r="E75" s="29" t="s">
        <v>28</v>
      </c>
      <c r="F75" s="38">
        <f>'2ndQtrAnalysis'!E7</f>
        <v>0</v>
      </c>
      <c r="G75" s="95" t="e">
        <f>'2ndQtrAnalysis'!F7</f>
        <v>#DIV/0!</v>
      </c>
    </row>
    <row r="76" spans="1:7" x14ac:dyDescent="0.25">
      <c r="A76" s="38" t="str">
        <f>'1st Quarter'!$B$3</f>
        <v xml:space="preserve"> </v>
      </c>
      <c r="B76" s="38" t="str">
        <f>'1st Quarter'!$B$4</f>
        <v>BadgerCare Plus or SSI</v>
      </c>
      <c r="C76" s="38" t="s">
        <v>143</v>
      </c>
      <c r="D76" s="38" t="s">
        <v>22</v>
      </c>
      <c r="E76" s="17" t="s">
        <v>43</v>
      </c>
      <c r="F76" s="38">
        <f>'2ndQtrAnalysis'!H4</f>
        <v>0</v>
      </c>
      <c r="G76" s="95" t="e">
        <f>'2ndQtrAnalysis'!I4</f>
        <v>#DIV/0!</v>
      </c>
    </row>
    <row r="77" spans="1:7" x14ac:dyDescent="0.25">
      <c r="A77" s="38" t="str">
        <f>'1st Quarter'!$B$3</f>
        <v xml:space="preserve"> </v>
      </c>
      <c r="B77" s="38" t="str">
        <f>'1st Quarter'!$B$4</f>
        <v>BadgerCare Plus or SSI</v>
      </c>
      <c r="C77" s="38" t="s">
        <v>143</v>
      </c>
      <c r="D77" s="38" t="s">
        <v>22</v>
      </c>
      <c r="E77" s="17" t="s">
        <v>8</v>
      </c>
      <c r="F77" s="38">
        <f>'2ndQtrAnalysis'!H5</f>
        <v>0</v>
      </c>
      <c r="G77" s="95" t="e">
        <f>'2ndQtrAnalysis'!I5</f>
        <v>#DIV/0!</v>
      </c>
    </row>
    <row r="78" spans="1:7" x14ac:dyDescent="0.25">
      <c r="A78" s="38" t="str">
        <f>'1st Quarter'!$B$3</f>
        <v xml:space="preserve"> </v>
      </c>
      <c r="B78" s="38" t="str">
        <f>'1st Quarter'!$B$4</f>
        <v>BadgerCare Plus or SSI</v>
      </c>
      <c r="C78" s="38" t="s">
        <v>143</v>
      </c>
      <c r="D78" s="38" t="s">
        <v>22</v>
      </c>
      <c r="E78" s="17" t="s">
        <v>6</v>
      </c>
      <c r="F78" s="38">
        <f>'2ndQtrAnalysis'!H6</f>
        <v>0</v>
      </c>
      <c r="G78" s="95" t="e">
        <f>'2ndQtrAnalysis'!I6</f>
        <v>#DIV/0!</v>
      </c>
    </row>
    <row r="79" spans="1:7" x14ac:dyDescent="0.25">
      <c r="A79" s="38" t="str">
        <f>'1st Quarter'!$B$3</f>
        <v xml:space="preserve"> </v>
      </c>
      <c r="B79" s="38" t="str">
        <f>'1st Quarter'!$B$4</f>
        <v>BadgerCare Plus or SSI</v>
      </c>
      <c r="C79" s="38" t="s">
        <v>143</v>
      </c>
      <c r="D79" s="38" t="s">
        <v>22</v>
      </c>
      <c r="E79" s="18" t="s">
        <v>25</v>
      </c>
      <c r="F79" s="38">
        <f>'2ndQtrAnalysis'!H7</f>
        <v>0</v>
      </c>
      <c r="G79" s="95" t="e">
        <f>'2ndQtrAnalysis'!I7</f>
        <v>#DIV/0!</v>
      </c>
    </row>
    <row r="80" spans="1:7" x14ac:dyDescent="0.25">
      <c r="A80" s="38" t="str">
        <f>'1st Quarter'!$B$3</f>
        <v xml:space="preserve"> </v>
      </c>
      <c r="B80" s="38" t="str">
        <f>'1st Quarter'!$B$4</f>
        <v>BadgerCare Plus or SSI</v>
      </c>
      <c r="C80" s="38" t="s">
        <v>143</v>
      </c>
      <c r="D80" s="38" t="s">
        <v>22</v>
      </c>
      <c r="E80" s="17" t="s">
        <v>18</v>
      </c>
      <c r="F80" s="38">
        <f>'2ndQtrAnalysis'!H8</f>
        <v>0</v>
      </c>
      <c r="G80" s="95" t="e">
        <f>'2ndQtrAnalysis'!I8</f>
        <v>#DIV/0!</v>
      </c>
    </row>
    <row r="81" spans="1:7" x14ac:dyDescent="0.25">
      <c r="A81" s="38" t="str">
        <f>'1st Quarter'!$B$3</f>
        <v xml:space="preserve"> </v>
      </c>
      <c r="B81" s="38" t="str">
        <f>'1st Quarter'!$B$4</f>
        <v>BadgerCare Plus or SSI</v>
      </c>
      <c r="C81" s="38" t="s">
        <v>143</v>
      </c>
      <c r="D81" s="38" t="s">
        <v>22</v>
      </c>
      <c r="E81" s="17" t="s">
        <v>9</v>
      </c>
      <c r="F81" s="38">
        <f>'2ndQtrAnalysis'!H9</f>
        <v>0</v>
      </c>
      <c r="G81" s="95" t="e">
        <f>'2ndQtrAnalysis'!I9</f>
        <v>#DIV/0!</v>
      </c>
    </row>
    <row r="82" spans="1:7" x14ac:dyDescent="0.25">
      <c r="A82" s="38" t="str">
        <f>'1st Quarter'!$B$3</f>
        <v xml:space="preserve"> </v>
      </c>
      <c r="B82" s="38" t="str">
        <f>'1st Quarter'!$B$4</f>
        <v>BadgerCare Plus or SSI</v>
      </c>
      <c r="C82" s="38" t="s">
        <v>143</v>
      </c>
      <c r="D82" s="38" t="s">
        <v>22</v>
      </c>
      <c r="E82" s="29" t="s">
        <v>28</v>
      </c>
      <c r="F82" s="38">
        <f>'2ndQtrAnalysis'!H10</f>
        <v>0</v>
      </c>
      <c r="G82" s="95" t="e">
        <f>'2ndQtrAnalysis'!I10</f>
        <v>#DIV/0!</v>
      </c>
    </row>
    <row r="83" spans="1:7" ht="26.4" x14ac:dyDescent="0.25">
      <c r="A83" s="38" t="str">
        <f>'1st Quarter'!$B$3</f>
        <v xml:space="preserve"> </v>
      </c>
      <c r="B83" s="38" t="str">
        <f>'1st Quarter'!$B$4</f>
        <v>BadgerCare Plus or SSI</v>
      </c>
      <c r="C83" s="38" t="s">
        <v>143</v>
      </c>
      <c r="D83" s="38" t="s">
        <v>31</v>
      </c>
      <c r="E83" s="76" t="s">
        <v>41</v>
      </c>
      <c r="F83" s="38">
        <f>'2ndQtrAnalysis'!B14</f>
        <v>0</v>
      </c>
      <c r="G83" s="95" t="e">
        <f>'2ndQtrAnalysis'!C14</f>
        <v>#DIV/0!</v>
      </c>
    </row>
    <row r="84" spans="1:7" ht="39.6" x14ac:dyDescent="0.25">
      <c r="A84" s="38" t="str">
        <f>'1st Quarter'!$B$3</f>
        <v xml:space="preserve"> </v>
      </c>
      <c r="B84" s="38" t="str">
        <f>'1st Quarter'!$B$4</f>
        <v>BadgerCare Plus or SSI</v>
      </c>
      <c r="C84" s="38" t="s">
        <v>143</v>
      </c>
      <c r="D84" s="38" t="s">
        <v>31</v>
      </c>
      <c r="E84" s="77" t="s">
        <v>78</v>
      </c>
      <c r="F84" s="38">
        <f>'2ndQtrAnalysis'!B15</f>
        <v>0</v>
      </c>
      <c r="G84" s="95" t="e">
        <f>'2ndQtrAnalysis'!C15</f>
        <v>#DIV/0!</v>
      </c>
    </row>
    <row r="85" spans="1:7" ht="26.4" x14ac:dyDescent="0.25">
      <c r="A85" s="38" t="str">
        <f>'1st Quarter'!$B$3</f>
        <v xml:space="preserve"> </v>
      </c>
      <c r="B85" s="38" t="str">
        <f>'1st Quarter'!$B$4</f>
        <v>BadgerCare Plus or SSI</v>
      </c>
      <c r="C85" s="38" t="s">
        <v>143</v>
      </c>
      <c r="D85" s="38" t="s">
        <v>31</v>
      </c>
      <c r="E85" s="77" t="s">
        <v>77</v>
      </c>
      <c r="F85" s="38">
        <f>'2ndQtrAnalysis'!B16</f>
        <v>0</v>
      </c>
      <c r="G85" s="95" t="e">
        <f>'2ndQtrAnalysis'!C16</f>
        <v>#DIV/0!</v>
      </c>
    </row>
    <row r="86" spans="1:7" ht="26.4" x14ac:dyDescent="0.25">
      <c r="A86" s="38" t="str">
        <f>'1st Quarter'!$B$3</f>
        <v xml:space="preserve"> </v>
      </c>
      <c r="B86" s="38" t="str">
        <f>'1st Quarter'!$B$4</f>
        <v>BadgerCare Plus or SSI</v>
      </c>
      <c r="C86" s="38" t="s">
        <v>143</v>
      </c>
      <c r="D86" s="38" t="s">
        <v>31</v>
      </c>
      <c r="E86" s="17" t="s">
        <v>64</v>
      </c>
      <c r="F86" s="38">
        <f>'2ndQtrAnalysis'!B17</f>
        <v>0</v>
      </c>
      <c r="G86" s="95" t="e">
        <f>'2ndQtrAnalysis'!C17</f>
        <v>#DIV/0!</v>
      </c>
    </row>
    <row r="87" spans="1:7" x14ac:dyDescent="0.25">
      <c r="A87" s="38" t="str">
        <f>'1st Quarter'!$B$3</f>
        <v xml:space="preserve"> </v>
      </c>
      <c r="B87" s="38" t="str">
        <f>'1st Quarter'!$B$4</f>
        <v>BadgerCare Plus or SSI</v>
      </c>
      <c r="C87" s="38" t="s">
        <v>143</v>
      </c>
      <c r="D87" s="38" t="s">
        <v>31</v>
      </c>
      <c r="E87" s="17" t="s">
        <v>65</v>
      </c>
      <c r="F87" s="38">
        <f>'2ndQtrAnalysis'!B18</f>
        <v>0</v>
      </c>
      <c r="G87" s="95" t="e">
        <f>'2ndQtrAnalysis'!C18</f>
        <v>#DIV/0!</v>
      </c>
    </row>
    <row r="88" spans="1:7" ht="39.6" x14ac:dyDescent="0.25">
      <c r="A88" s="38" t="str">
        <f>'1st Quarter'!$B$3</f>
        <v xml:space="preserve"> </v>
      </c>
      <c r="B88" s="38" t="str">
        <f>'1st Quarter'!$B$4</f>
        <v>BadgerCare Plus or SSI</v>
      </c>
      <c r="C88" s="38" t="s">
        <v>143</v>
      </c>
      <c r="D88" s="38" t="s">
        <v>31</v>
      </c>
      <c r="E88" s="77" t="s">
        <v>153</v>
      </c>
      <c r="F88" s="38">
        <f>'2ndQtrAnalysis'!B19</f>
        <v>0</v>
      </c>
      <c r="G88" s="95" t="e">
        <f>'2ndQtrAnalysis'!C19</f>
        <v>#DIV/0!</v>
      </c>
    </row>
    <row r="89" spans="1:7" x14ac:dyDescent="0.25">
      <c r="A89" s="38" t="str">
        <f>'1st Quarter'!$B$3</f>
        <v xml:space="preserve"> </v>
      </c>
      <c r="B89" s="38" t="str">
        <f>'1st Quarter'!$B$4</f>
        <v>BadgerCare Plus or SSI</v>
      </c>
      <c r="C89" s="38" t="s">
        <v>143</v>
      </c>
      <c r="D89" s="38" t="s">
        <v>31</v>
      </c>
      <c r="E89" s="17" t="s">
        <v>10</v>
      </c>
      <c r="F89" s="38">
        <f>'2ndQtrAnalysis'!B20</f>
        <v>0</v>
      </c>
      <c r="G89" s="95" t="e">
        <f>'2ndQtrAnalysis'!C20</f>
        <v>#DIV/0!</v>
      </c>
    </row>
    <row r="90" spans="1:7" x14ac:dyDescent="0.25">
      <c r="A90" s="38" t="str">
        <f>'1st Quarter'!$B$3</f>
        <v xml:space="preserve"> </v>
      </c>
      <c r="B90" s="38" t="str">
        <f>'1st Quarter'!$B$4</f>
        <v>BadgerCare Plus or SSI</v>
      </c>
      <c r="C90" s="38" t="s">
        <v>143</v>
      </c>
      <c r="D90" s="38" t="s">
        <v>31</v>
      </c>
      <c r="E90" s="79" t="s">
        <v>39</v>
      </c>
      <c r="F90" s="38">
        <f>'2ndQtrAnalysis'!B21</f>
        <v>0</v>
      </c>
      <c r="G90" s="95" t="e">
        <f>'2ndQtrAnalysis'!C21</f>
        <v>#DIV/0!</v>
      </c>
    </row>
    <row r="91" spans="1:7" x14ac:dyDescent="0.25">
      <c r="A91" s="38" t="str">
        <f>'1st Quarter'!$B$3</f>
        <v xml:space="preserve"> </v>
      </c>
      <c r="B91" s="38" t="str">
        <f>'1st Quarter'!$B$4</f>
        <v>BadgerCare Plus or SSI</v>
      </c>
      <c r="C91" s="38" t="s">
        <v>143</v>
      </c>
      <c r="D91" s="38" t="s">
        <v>31</v>
      </c>
      <c r="E91" s="17" t="s">
        <v>11</v>
      </c>
      <c r="F91" s="38">
        <f>'2ndQtrAnalysis'!B22</f>
        <v>0</v>
      </c>
      <c r="G91" s="95" t="e">
        <f>'2ndQtrAnalysis'!C22</f>
        <v>#DIV/0!</v>
      </c>
    </row>
    <row r="92" spans="1:7" x14ac:dyDescent="0.25">
      <c r="A92" s="38" t="str">
        <f>'1st Quarter'!$B$3</f>
        <v xml:space="preserve"> </v>
      </c>
      <c r="B92" s="38" t="str">
        <f>'1st Quarter'!$B$4</f>
        <v>BadgerCare Plus or SSI</v>
      </c>
      <c r="C92" s="38" t="s">
        <v>143</v>
      </c>
      <c r="D92" s="38" t="s">
        <v>31</v>
      </c>
      <c r="E92" s="17" t="s">
        <v>66</v>
      </c>
      <c r="F92" s="38">
        <f>'2ndQtrAnalysis'!B23</f>
        <v>0</v>
      </c>
      <c r="G92" s="95" t="e">
        <f>'2ndQtrAnalysis'!C23</f>
        <v>#DIV/0!</v>
      </c>
    </row>
    <row r="93" spans="1:7" x14ac:dyDescent="0.25">
      <c r="A93" s="38" t="str">
        <f>'1st Quarter'!$B$3</f>
        <v xml:space="preserve"> </v>
      </c>
      <c r="B93" s="38" t="str">
        <f>'1st Quarter'!$B$4</f>
        <v>BadgerCare Plus or SSI</v>
      </c>
      <c r="C93" s="38" t="s">
        <v>143</v>
      </c>
      <c r="D93" s="38" t="s">
        <v>31</v>
      </c>
      <c r="E93" s="18" t="s">
        <v>85</v>
      </c>
      <c r="F93" s="38">
        <f>'2ndQtrAnalysis'!B24</f>
        <v>0</v>
      </c>
      <c r="G93" s="95" t="e">
        <f>'2ndQtrAnalysis'!C24</f>
        <v>#DIV/0!</v>
      </c>
    </row>
    <row r="94" spans="1:7" x14ac:dyDescent="0.25">
      <c r="A94" s="38" t="str">
        <f>'1st Quarter'!$B$3</f>
        <v xml:space="preserve"> </v>
      </c>
      <c r="B94" s="38" t="str">
        <f>'1st Quarter'!$B$4</f>
        <v>BadgerCare Plus or SSI</v>
      </c>
      <c r="C94" s="38" t="s">
        <v>143</v>
      </c>
      <c r="D94" s="38" t="s">
        <v>31</v>
      </c>
      <c r="E94" s="29" t="s">
        <v>28</v>
      </c>
      <c r="F94" s="38">
        <f>'2ndQtrAnalysis'!B25</f>
        <v>0</v>
      </c>
      <c r="G94" s="95" t="e">
        <f>'2ndQtrAnalysis'!C25</f>
        <v>#DIV/0!</v>
      </c>
    </row>
    <row r="95" spans="1:7" x14ac:dyDescent="0.25">
      <c r="A95" s="38" t="str">
        <f>'1st Quarter'!$B$3</f>
        <v xml:space="preserve"> </v>
      </c>
      <c r="B95" s="38" t="str">
        <f>'1st Quarter'!$B$4</f>
        <v>BadgerCare Plus or SSI</v>
      </c>
      <c r="C95" s="38" t="s">
        <v>143</v>
      </c>
      <c r="D95" s="38" t="s">
        <v>137</v>
      </c>
      <c r="E95" s="77" t="s">
        <v>80</v>
      </c>
      <c r="F95" s="38">
        <f>'2ndQtrAnalysis'!E14</f>
        <v>0</v>
      </c>
      <c r="G95" s="95" t="e">
        <f>'2ndQtrAnalysis'!F14</f>
        <v>#DIV/0!</v>
      </c>
    </row>
    <row r="96" spans="1:7" x14ac:dyDescent="0.25">
      <c r="A96" s="38" t="str">
        <f>'1st Quarter'!$B$3</f>
        <v xml:space="preserve"> </v>
      </c>
      <c r="B96" s="38" t="str">
        <f>'1st Quarter'!$B$4</f>
        <v>BadgerCare Plus or SSI</v>
      </c>
      <c r="C96" s="38" t="s">
        <v>143</v>
      </c>
      <c r="D96" s="38" t="s">
        <v>137</v>
      </c>
      <c r="E96" s="77" t="s">
        <v>81</v>
      </c>
      <c r="F96" s="38">
        <f>'2ndQtrAnalysis'!E15</f>
        <v>0</v>
      </c>
      <c r="G96" s="95" t="e">
        <f>'2ndQtrAnalysis'!F15</f>
        <v>#DIV/0!</v>
      </c>
    </row>
    <row r="97" spans="1:7" x14ac:dyDescent="0.25">
      <c r="A97" s="38" t="str">
        <f>'1st Quarter'!$B$3</f>
        <v xml:space="preserve"> </v>
      </c>
      <c r="B97" s="38" t="str">
        <f>'1st Quarter'!$B$4</f>
        <v>BadgerCare Plus or SSI</v>
      </c>
      <c r="C97" s="38" t="s">
        <v>143</v>
      </c>
      <c r="D97" s="38" t="s">
        <v>137</v>
      </c>
      <c r="E97" s="77" t="s">
        <v>82</v>
      </c>
      <c r="F97" s="38">
        <f>'2ndQtrAnalysis'!E16</f>
        <v>0</v>
      </c>
      <c r="G97" s="95" t="e">
        <f>'2ndQtrAnalysis'!F16</f>
        <v>#DIV/0!</v>
      </c>
    </row>
    <row r="98" spans="1:7" ht="26.4" x14ac:dyDescent="0.25">
      <c r="A98" s="38" t="str">
        <f>'1st Quarter'!$B$3</f>
        <v xml:space="preserve"> </v>
      </c>
      <c r="B98" s="38" t="str">
        <f>'1st Quarter'!$B$4</f>
        <v>BadgerCare Plus or SSI</v>
      </c>
      <c r="C98" s="38" t="s">
        <v>143</v>
      </c>
      <c r="D98" s="38" t="s">
        <v>137</v>
      </c>
      <c r="E98" s="77" t="s">
        <v>83</v>
      </c>
      <c r="F98" s="38">
        <f>'2ndQtrAnalysis'!E17</f>
        <v>0</v>
      </c>
      <c r="G98" s="95" t="e">
        <f>'2ndQtrAnalysis'!F17</f>
        <v>#DIV/0!</v>
      </c>
    </row>
    <row r="99" spans="1:7" ht="26.4" x14ac:dyDescent="0.25">
      <c r="A99" s="38" t="str">
        <f>'1st Quarter'!$B$3</f>
        <v xml:space="preserve"> </v>
      </c>
      <c r="B99" s="38" t="str">
        <f>'1st Quarter'!$B$4</f>
        <v>BadgerCare Plus or SSI</v>
      </c>
      <c r="C99" s="38" t="s">
        <v>143</v>
      </c>
      <c r="D99" s="38" t="s">
        <v>137</v>
      </c>
      <c r="E99" s="77" t="s">
        <v>67</v>
      </c>
      <c r="F99" s="38">
        <f>'2ndQtrAnalysis'!E18</f>
        <v>0</v>
      </c>
      <c r="G99" s="95" t="e">
        <f>'2ndQtrAnalysis'!F18</f>
        <v>#DIV/0!</v>
      </c>
    </row>
    <row r="100" spans="1:7" ht="26.4" x14ac:dyDescent="0.25">
      <c r="A100" s="38" t="str">
        <f>'1st Quarter'!$B$3</f>
        <v xml:space="preserve"> </v>
      </c>
      <c r="B100" s="38" t="str">
        <f>'1st Quarter'!$B$4</f>
        <v>BadgerCare Plus or SSI</v>
      </c>
      <c r="C100" s="38" t="s">
        <v>143</v>
      </c>
      <c r="D100" s="38" t="s">
        <v>137</v>
      </c>
      <c r="E100" s="77" t="s">
        <v>69</v>
      </c>
      <c r="F100" s="38">
        <f>'2ndQtrAnalysis'!E19</f>
        <v>0</v>
      </c>
      <c r="G100" s="95" t="e">
        <f>'2ndQtrAnalysis'!F19</f>
        <v>#DIV/0!</v>
      </c>
    </row>
    <row r="101" spans="1:7" x14ac:dyDescent="0.25">
      <c r="A101" s="38" t="str">
        <f>'1st Quarter'!$B$3</f>
        <v xml:space="preserve"> </v>
      </c>
      <c r="B101" s="38" t="str">
        <f>'1st Quarter'!$B$4</f>
        <v>BadgerCare Plus or SSI</v>
      </c>
      <c r="C101" s="38" t="s">
        <v>143</v>
      </c>
      <c r="D101" s="38" t="s">
        <v>137</v>
      </c>
      <c r="E101" s="29" t="s">
        <v>28</v>
      </c>
      <c r="F101" s="38">
        <f>'2ndQtrAnalysis'!E20</f>
        <v>0</v>
      </c>
      <c r="G101" s="95" t="e">
        <f>'2ndQtrAnalysis'!F20</f>
        <v>#DIV/0!</v>
      </c>
    </row>
    <row r="102" spans="1:7" x14ac:dyDescent="0.25">
      <c r="A102" s="38" t="str">
        <f>'1st Quarter'!$B$3</f>
        <v xml:space="preserve"> </v>
      </c>
      <c r="B102" s="38" t="str">
        <f>'1st Quarter'!$B$4</f>
        <v>BadgerCare Plus or SSI</v>
      </c>
      <c r="C102" s="38" t="s">
        <v>143</v>
      </c>
      <c r="D102" s="38" t="s">
        <v>1</v>
      </c>
      <c r="E102" s="77" t="s">
        <v>86</v>
      </c>
      <c r="F102" s="38">
        <f>'2ndQtrAnalysis'!H14</f>
        <v>0</v>
      </c>
      <c r="G102" s="95" t="e">
        <f>'2ndQtrAnalysis'!I14</f>
        <v>#DIV/0!</v>
      </c>
    </row>
    <row r="103" spans="1:7" ht="39.6" x14ac:dyDescent="0.25">
      <c r="A103" s="38" t="str">
        <f>'1st Quarter'!$B$3</f>
        <v xml:space="preserve"> </v>
      </c>
      <c r="B103" s="38" t="str">
        <f>'1st Quarter'!$B$4</f>
        <v>BadgerCare Plus or SSI</v>
      </c>
      <c r="C103" s="38" t="s">
        <v>143</v>
      </c>
      <c r="D103" s="38" t="s">
        <v>1</v>
      </c>
      <c r="E103" s="77" t="s">
        <v>101</v>
      </c>
      <c r="F103" s="38">
        <f>'2ndQtrAnalysis'!H15</f>
        <v>0</v>
      </c>
      <c r="G103" s="95" t="e">
        <f>'2ndQtrAnalysis'!I15</f>
        <v>#DIV/0!</v>
      </c>
    </row>
    <row r="104" spans="1:7" x14ac:dyDescent="0.25">
      <c r="A104" s="38" t="str">
        <f>'1st Quarter'!$B$3</f>
        <v xml:space="preserve"> </v>
      </c>
      <c r="B104" s="38" t="str">
        <f>'1st Quarter'!$B$4</f>
        <v>BadgerCare Plus or SSI</v>
      </c>
      <c r="C104" s="38" t="s">
        <v>143</v>
      </c>
      <c r="D104" s="38" t="s">
        <v>1</v>
      </c>
      <c r="E104" s="77" t="s">
        <v>102</v>
      </c>
      <c r="F104" s="38">
        <f>'2ndQtrAnalysis'!H16</f>
        <v>0</v>
      </c>
      <c r="G104" s="95" t="e">
        <f>'2ndQtrAnalysis'!I16</f>
        <v>#DIV/0!</v>
      </c>
    </row>
    <row r="105" spans="1:7" x14ac:dyDescent="0.25">
      <c r="A105" s="38" t="str">
        <f>'1st Quarter'!$B$3</f>
        <v xml:space="preserve"> </v>
      </c>
      <c r="B105" s="38" t="str">
        <f>'1st Quarter'!$B$4</f>
        <v>BadgerCare Plus or SSI</v>
      </c>
      <c r="C105" s="38" t="s">
        <v>143</v>
      </c>
      <c r="D105" s="38" t="s">
        <v>1</v>
      </c>
      <c r="E105" s="40" t="s">
        <v>128</v>
      </c>
      <c r="F105" s="38">
        <f>'2ndQtrAnalysis'!H17</f>
        <v>0</v>
      </c>
      <c r="G105" s="95" t="e">
        <f>'2ndQtrAnalysis'!I17</f>
        <v>#DIV/0!</v>
      </c>
    </row>
    <row r="106" spans="1:7" x14ac:dyDescent="0.25">
      <c r="A106" s="38" t="str">
        <f>'1st Quarter'!$B$3</f>
        <v xml:space="preserve"> </v>
      </c>
      <c r="B106" s="38" t="str">
        <f>'1st Quarter'!$B$4</f>
        <v>BadgerCare Plus or SSI</v>
      </c>
      <c r="C106" s="38" t="s">
        <v>143</v>
      </c>
      <c r="D106" s="38" t="s">
        <v>1</v>
      </c>
      <c r="E106" s="40" t="s">
        <v>129</v>
      </c>
      <c r="F106" s="38">
        <f>'2ndQtrAnalysis'!H18</f>
        <v>0</v>
      </c>
      <c r="G106" s="95" t="e">
        <f>'2ndQtrAnalysis'!I18</f>
        <v>#DIV/0!</v>
      </c>
    </row>
    <row r="107" spans="1:7" x14ac:dyDescent="0.25">
      <c r="A107" s="38" t="str">
        <f>'1st Quarter'!$B$3</f>
        <v xml:space="preserve"> </v>
      </c>
      <c r="B107" s="38" t="str">
        <f>'1st Quarter'!$B$4</f>
        <v>BadgerCare Plus or SSI</v>
      </c>
      <c r="C107" s="38" t="s">
        <v>143</v>
      </c>
      <c r="D107" s="38" t="s">
        <v>1</v>
      </c>
      <c r="E107" s="77" t="s">
        <v>103</v>
      </c>
      <c r="F107" s="38">
        <f>'2ndQtrAnalysis'!H19</f>
        <v>0</v>
      </c>
      <c r="G107" s="95" t="e">
        <f>'2ndQtrAnalysis'!I19</f>
        <v>#DIV/0!</v>
      </c>
    </row>
    <row r="108" spans="1:7" ht="26.4" x14ac:dyDescent="0.25">
      <c r="A108" s="38" t="str">
        <f>'1st Quarter'!$B$3</f>
        <v xml:space="preserve"> </v>
      </c>
      <c r="B108" s="38" t="str">
        <f>'1st Quarter'!$B$4</f>
        <v>BadgerCare Plus or SSI</v>
      </c>
      <c r="C108" s="38" t="s">
        <v>143</v>
      </c>
      <c r="D108" s="38" t="s">
        <v>1</v>
      </c>
      <c r="E108" s="40" t="s">
        <v>130</v>
      </c>
      <c r="F108" s="38">
        <f>'2ndQtrAnalysis'!H20</f>
        <v>0</v>
      </c>
      <c r="G108" s="95" t="e">
        <f>'2ndQtrAnalysis'!I20</f>
        <v>#DIV/0!</v>
      </c>
    </row>
    <row r="109" spans="1:7" x14ac:dyDescent="0.25">
      <c r="A109" s="38" t="str">
        <f>'1st Quarter'!$B$3</f>
        <v xml:space="preserve"> </v>
      </c>
      <c r="B109" s="38" t="str">
        <f>'1st Quarter'!$B$4</f>
        <v>BadgerCare Plus or SSI</v>
      </c>
      <c r="C109" s="38" t="s">
        <v>143</v>
      </c>
      <c r="D109" s="38" t="s">
        <v>1</v>
      </c>
      <c r="E109" s="40" t="s">
        <v>131</v>
      </c>
      <c r="F109" s="38">
        <f>'2ndQtrAnalysis'!H21</f>
        <v>0</v>
      </c>
      <c r="G109" s="95" t="e">
        <f>'2ndQtrAnalysis'!I21</f>
        <v>#DIV/0!</v>
      </c>
    </row>
    <row r="110" spans="1:7" x14ac:dyDescent="0.25">
      <c r="A110" s="38" t="str">
        <f>'1st Quarter'!$B$3</f>
        <v xml:space="preserve"> </v>
      </c>
      <c r="B110" s="38" t="str">
        <f>'1st Quarter'!$B$4</f>
        <v>BadgerCare Plus or SSI</v>
      </c>
      <c r="C110" s="38" t="s">
        <v>143</v>
      </c>
      <c r="D110" s="38" t="s">
        <v>1</v>
      </c>
      <c r="E110" s="40" t="s">
        <v>132</v>
      </c>
      <c r="F110" s="38">
        <f>'2ndQtrAnalysis'!H22</f>
        <v>0</v>
      </c>
      <c r="G110" s="95" t="e">
        <f>'2ndQtrAnalysis'!I22</f>
        <v>#DIV/0!</v>
      </c>
    </row>
    <row r="111" spans="1:7" x14ac:dyDescent="0.25">
      <c r="A111" s="38" t="str">
        <f>'1st Quarter'!$B$3</f>
        <v xml:space="preserve"> </v>
      </c>
      <c r="B111" s="38" t="str">
        <f>'1st Quarter'!$B$4</f>
        <v>BadgerCare Plus or SSI</v>
      </c>
      <c r="C111" s="38" t="s">
        <v>143</v>
      </c>
      <c r="D111" s="38" t="s">
        <v>1</v>
      </c>
      <c r="E111" s="40" t="s">
        <v>133</v>
      </c>
      <c r="F111" s="38">
        <f>'2ndQtrAnalysis'!H23</f>
        <v>0</v>
      </c>
      <c r="G111" s="95" t="e">
        <f>'2ndQtrAnalysis'!I23</f>
        <v>#DIV/0!</v>
      </c>
    </row>
    <row r="112" spans="1:7" ht="26.4" x14ac:dyDescent="0.25">
      <c r="A112" s="38" t="str">
        <f>'1st Quarter'!$B$3</f>
        <v xml:space="preserve"> </v>
      </c>
      <c r="B112" s="38" t="str">
        <f>'1st Quarter'!$B$4</f>
        <v>BadgerCare Plus or SSI</v>
      </c>
      <c r="C112" s="38" t="s">
        <v>143</v>
      </c>
      <c r="D112" s="38" t="s">
        <v>1</v>
      </c>
      <c r="E112" s="40" t="s">
        <v>134</v>
      </c>
      <c r="F112" s="38">
        <f>'2ndQtrAnalysis'!H24</f>
        <v>0</v>
      </c>
      <c r="G112" s="95" t="e">
        <f>'2ndQtrAnalysis'!I24</f>
        <v>#DIV/0!</v>
      </c>
    </row>
    <row r="113" spans="1:7" ht="39.6" x14ac:dyDescent="0.25">
      <c r="A113" s="38" t="str">
        <f>'1st Quarter'!$B$3</f>
        <v xml:space="preserve"> </v>
      </c>
      <c r="B113" s="38" t="str">
        <f>'1st Quarter'!$B$4</f>
        <v>BadgerCare Plus or SSI</v>
      </c>
      <c r="C113" s="38" t="s">
        <v>143</v>
      </c>
      <c r="D113" s="38" t="s">
        <v>1</v>
      </c>
      <c r="E113" s="40" t="s">
        <v>135</v>
      </c>
      <c r="F113" s="38">
        <f>'2ndQtrAnalysis'!H25</f>
        <v>0</v>
      </c>
      <c r="G113" s="95" t="e">
        <f>'2ndQtrAnalysis'!I25</f>
        <v>#DIV/0!</v>
      </c>
    </row>
    <row r="114" spans="1:7" x14ac:dyDescent="0.25">
      <c r="A114" s="38" t="str">
        <f>'1st Quarter'!$B$3</f>
        <v xml:space="preserve"> </v>
      </c>
      <c r="B114" s="38" t="str">
        <f>'1st Quarter'!$B$4</f>
        <v>BadgerCare Plus or SSI</v>
      </c>
      <c r="C114" s="38" t="s">
        <v>143</v>
      </c>
      <c r="D114" s="38" t="s">
        <v>1</v>
      </c>
      <c r="E114" s="18" t="s">
        <v>84</v>
      </c>
      <c r="F114" s="38">
        <f>'2ndQtrAnalysis'!H26</f>
        <v>0</v>
      </c>
      <c r="G114" s="95" t="e">
        <f>'2ndQtrAnalysis'!I26</f>
        <v>#DIV/0!</v>
      </c>
    </row>
    <row r="115" spans="1:7" x14ac:dyDescent="0.25">
      <c r="A115" s="38" t="str">
        <f>'1st Quarter'!$B$3</f>
        <v xml:space="preserve"> </v>
      </c>
      <c r="B115" s="38" t="str">
        <f>'1st Quarter'!$B$4</f>
        <v>BadgerCare Plus or SSI</v>
      </c>
      <c r="C115" s="38" t="s">
        <v>143</v>
      </c>
      <c r="D115" s="38" t="s">
        <v>1</v>
      </c>
      <c r="E115" s="89" t="s">
        <v>12</v>
      </c>
      <c r="F115" s="38">
        <f>'2ndQtrAnalysis'!H27</f>
        <v>0</v>
      </c>
      <c r="G115" s="95" t="e">
        <f>'2ndQtrAnalysis'!I27</f>
        <v>#DIV/0!</v>
      </c>
    </row>
    <row r="116" spans="1:7" x14ac:dyDescent="0.25">
      <c r="A116" s="38" t="str">
        <f>'1st Quarter'!$B$3</f>
        <v xml:space="preserve"> </v>
      </c>
      <c r="B116" s="38" t="str">
        <f>'1st Quarter'!$B$4</f>
        <v>BadgerCare Plus or SSI</v>
      </c>
      <c r="C116" s="38" t="s">
        <v>143</v>
      </c>
      <c r="D116" s="38" t="s">
        <v>1</v>
      </c>
      <c r="E116" s="89" t="s">
        <v>136</v>
      </c>
      <c r="F116" s="38">
        <f>'2ndQtrAnalysis'!H28</f>
        <v>0</v>
      </c>
      <c r="G116" s="95" t="e">
        <f>'2ndQtrAnalysis'!I28</f>
        <v>#DIV/0!</v>
      </c>
    </row>
    <row r="117" spans="1:7" ht="26.4" x14ac:dyDescent="0.25">
      <c r="A117" s="38" t="str">
        <f>'1st Quarter'!$B$3</f>
        <v xml:space="preserve"> </v>
      </c>
      <c r="B117" s="38" t="str">
        <f>'1st Quarter'!$B$4</f>
        <v>BadgerCare Plus or SSI</v>
      </c>
      <c r="C117" s="38" t="s">
        <v>143</v>
      </c>
      <c r="D117" s="38" t="s">
        <v>1</v>
      </c>
      <c r="E117" s="77" t="s">
        <v>68</v>
      </c>
      <c r="F117" s="38">
        <f>'2ndQtrAnalysis'!H29</f>
        <v>0</v>
      </c>
      <c r="G117" s="95" t="e">
        <f>'2ndQtrAnalysis'!I29</f>
        <v>#DIV/0!</v>
      </c>
    </row>
    <row r="118" spans="1:7" ht="26.4" x14ac:dyDescent="0.25">
      <c r="A118" s="38" t="str">
        <f>'1st Quarter'!$B$3</f>
        <v xml:space="preserve"> </v>
      </c>
      <c r="B118" s="38" t="str">
        <f>'1st Quarter'!$B$4</f>
        <v>BadgerCare Plus or SSI</v>
      </c>
      <c r="C118" s="38" t="s">
        <v>143</v>
      </c>
      <c r="D118" s="38" t="s">
        <v>1</v>
      </c>
      <c r="E118" s="18" t="s">
        <v>79</v>
      </c>
      <c r="F118" s="38">
        <f>'2ndQtrAnalysis'!H30</f>
        <v>0</v>
      </c>
      <c r="G118" s="95" t="e">
        <f>'2ndQtrAnalysis'!I30</f>
        <v>#DIV/0!</v>
      </c>
    </row>
    <row r="119" spans="1:7" x14ac:dyDescent="0.25">
      <c r="A119" s="38" t="str">
        <f>'1st Quarter'!$B$3</f>
        <v xml:space="preserve"> </v>
      </c>
      <c r="B119" s="38" t="str">
        <f>'1st Quarter'!$B$4</f>
        <v>BadgerCare Plus or SSI</v>
      </c>
      <c r="C119" s="38" t="s">
        <v>143</v>
      </c>
      <c r="D119" s="38" t="s">
        <v>1</v>
      </c>
      <c r="E119" s="29" t="s">
        <v>28</v>
      </c>
      <c r="F119" s="38">
        <f>'2ndQtrAnalysis'!H31</f>
        <v>0</v>
      </c>
      <c r="G119" s="95" t="e">
        <f>'2ndQtrAnalysis'!I31</f>
        <v>#DIV/0!</v>
      </c>
    </row>
    <row r="120" spans="1:7" ht="26.4" x14ac:dyDescent="0.25">
      <c r="A120" s="38" t="str">
        <f>'1st Quarter'!$B$3</f>
        <v xml:space="preserve"> </v>
      </c>
      <c r="B120" s="38" t="str">
        <f>'1st Quarter'!$B$4</f>
        <v>BadgerCare Plus or SSI</v>
      </c>
      <c r="C120" s="38" t="s">
        <v>143</v>
      </c>
      <c r="D120" s="38" t="s">
        <v>37</v>
      </c>
      <c r="E120" s="18" t="s">
        <v>89</v>
      </c>
      <c r="F120" s="38">
        <f>'2ndQtrAnalysis'!K14</f>
        <v>0</v>
      </c>
      <c r="G120" s="95" t="e">
        <f>'2ndQtrAnalysis'!L14</f>
        <v>#DIV/0!</v>
      </c>
    </row>
    <row r="121" spans="1:7" ht="26.4" x14ac:dyDescent="0.25">
      <c r="A121" s="38" t="str">
        <f>'1st Quarter'!$B$3</f>
        <v xml:space="preserve"> </v>
      </c>
      <c r="B121" s="38" t="str">
        <f>'1st Quarter'!$B$4</f>
        <v>BadgerCare Plus or SSI</v>
      </c>
      <c r="C121" s="38" t="s">
        <v>143</v>
      </c>
      <c r="D121" s="38" t="s">
        <v>37</v>
      </c>
      <c r="E121" s="18" t="s">
        <v>90</v>
      </c>
      <c r="F121" s="38">
        <f>'2ndQtrAnalysis'!K15</f>
        <v>0</v>
      </c>
      <c r="G121" s="95" t="e">
        <f>'2ndQtrAnalysis'!L15</f>
        <v>#DIV/0!</v>
      </c>
    </row>
    <row r="122" spans="1:7" ht="26.4" x14ac:dyDescent="0.25">
      <c r="A122" s="38" t="str">
        <f>'1st Quarter'!$B$3</f>
        <v xml:space="preserve"> </v>
      </c>
      <c r="B122" s="38" t="str">
        <f>'1st Quarter'!$B$4</f>
        <v>BadgerCare Plus or SSI</v>
      </c>
      <c r="C122" s="38" t="s">
        <v>143</v>
      </c>
      <c r="D122" s="38" t="s">
        <v>37</v>
      </c>
      <c r="E122" s="18" t="s">
        <v>104</v>
      </c>
      <c r="F122" s="38">
        <f>'2ndQtrAnalysis'!K16</f>
        <v>0</v>
      </c>
      <c r="G122" s="95" t="e">
        <f>'2ndQtrAnalysis'!L16</f>
        <v>#DIV/0!</v>
      </c>
    </row>
    <row r="123" spans="1:7" x14ac:dyDescent="0.25">
      <c r="A123" s="38" t="str">
        <f>'1st Quarter'!$B$3</f>
        <v xml:space="preserve"> </v>
      </c>
      <c r="B123" s="38" t="str">
        <f>'1st Quarter'!$B$4</f>
        <v>BadgerCare Plus or SSI</v>
      </c>
      <c r="C123" s="38" t="s">
        <v>143</v>
      </c>
      <c r="D123" s="38" t="s">
        <v>37</v>
      </c>
      <c r="E123" s="18" t="s">
        <v>105</v>
      </c>
      <c r="F123" s="38">
        <f>'2ndQtrAnalysis'!K17</f>
        <v>0</v>
      </c>
      <c r="G123" s="95" t="e">
        <f>'2ndQtrAnalysis'!L17</f>
        <v>#DIV/0!</v>
      </c>
    </row>
    <row r="124" spans="1:7" x14ac:dyDescent="0.25">
      <c r="A124" s="38" t="str">
        <f>'1st Quarter'!$B$3</f>
        <v xml:space="preserve"> </v>
      </c>
      <c r="B124" s="38" t="str">
        <f>'1st Quarter'!$B$4</f>
        <v>BadgerCare Plus or SSI</v>
      </c>
      <c r="C124" s="38" t="s">
        <v>143</v>
      </c>
      <c r="D124" s="38" t="s">
        <v>37</v>
      </c>
      <c r="E124" s="18" t="s">
        <v>106</v>
      </c>
      <c r="F124" s="38">
        <f>'2ndQtrAnalysis'!K18</f>
        <v>0</v>
      </c>
      <c r="G124" s="95" t="e">
        <f>'2ndQtrAnalysis'!L18</f>
        <v>#DIV/0!</v>
      </c>
    </row>
    <row r="125" spans="1:7" ht="26.4" x14ac:dyDescent="0.25">
      <c r="A125" s="38" t="str">
        <f>'1st Quarter'!$B$3</f>
        <v xml:space="preserve"> </v>
      </c>
      <c r="B125" s="38" t="str">
        <f>'1st Quarter'!$B$4</f>
        <v>BadgerCare Plus or SSI</v>
      </c>
      <c r="C125" s="38" t="s">
        <v>143</v>
      </c>
      <c r="D125" s="38" t="s">
        <v>37</v>
      </c>
      <c r="E125" s="18" t="s">
        <v>107</v>
      </c>
      <c r="F125" s="38">
        <f>'2ndQtrAnalysis'!K19</f>
        <v>0</v>
      </c>
      <c r="G125" s="95" t="e">
        <f>'2ndQtrAnalysis'!L19</f>
        <v>#DIV/0!</v>
      </c>
    </row>
    <row r="126" spans="1:7" x14ac:dyDescent="0.25">
      <c r="A126" s="38" t="str">
        <f>'1st Quarter'!$B$3</f>
        <v xml:space="preserve"> </v>
      </c>
      <c r="B126" s="38" t="str">
        <f>'1st Quarter'!$B$4</f>
        <v>BadgerCare Plus or SSI</v>
      </c>
      <c r="C126" s="38" t="s">
        <v>143</v>
      </c>
      <c r="D126" s="38" t="s">
        <v>37</v>
      </c>
      <c r="E126" s="18" t="s">
        <v>100</v>
      </c>
      <c r="F126" s="38">
        <f>'2ndQtrAnalysis'!K20</f>
        <v>0</v>
      </c>
      <c r="G126" s="95" t="e">
        <f>'2ndQtrAnalysis'!L20</f>
        <v>#DIV/0!</v>
      </c>
    </row>
    <row r="127" spans="1:7" x14ac:dyDescent="0.25">
      <c r="A127" s="38" t="str">
        <f>'1st Quarter'!$B$3</f>
        <v xml:space="preserve"> </v>
      </c>
      <c r="B127" s="38" t="str">
        <f>'1st Quarter'!$B$4</f>
        <v>BadgerCare Plus or SSI</v>
      </c>
      <c r="C127" s="38" t="s">
        <v>143</v>
      </c>
      <c r="D127" s="38" t="s">
        <v>37</v>
      </c>
      <c r="E127" s="18" t="s">
        <v>88</v>
      </c>
      <c r="F127" s="38">
        <f>'2ndQtrAnalysis'!K21</f>
        <v>0</v>
      </c>
      <c r="G127" s="95" t="e">
        <f>'2ndQtrAnalysis'!L21</f>
        <v>#DIV/0!</v>
      </c>
    </row>
    <row r="128" spans="1:7" x14ac:dyDescent="0.25">
      <c r="A128" s="38" t="str">
        <f>'1st Quarter'!$B$3</f>
        <v xml:space="preserve"> </v>
      </c>
      <c r="B128" s="38" t="str">
        <f>'1st Quarter'!$B$4</f>
        <v>BadgerCare Plus or SSI</v>
      </c>
      <c r="C128" s="38" t="s">
        <v>143</v>
      </c>
      <c r="D128" s="38" t="s">
        <v>37</v>
      </c>
      <c r="E128" s="18" t="s">
        <v>87</v>
      </c>
      <c r="F128" s="38">
        <f>'2ndQtrAnalysis'!K22</f>
        <v>0</v>
      </c>
      <c r="G128" s="95" t="e">
        <f>'2ndQtrAnalysis'!L22</f>
        <v>#DIV/0!</v>
      </c>
    </row>
    <row r="129" spans="1:7" x14ac:dyDescent="0.25">
      <c r="A129" s="38" t="str">
        <f>'1st Quarter'!$B$3</f>
        <v xml:space="preserve"> </v>
      </c>
      <c r="B129" s="38" t="str">
        <f>'1st Quarter'!$B$4</f>
        <v>BadgerCare Plus or SSI</v>
      </c>
      <c r="C129" s="38" t="s">
        <v>143</v>
      </c>
      <c r="D129" s="38" t="s">
        <v>37</v>
      </c>
      <c r="E129" s="17" t="s">
        <v>38</v>
      </c>
      <c r="F129" s="38">
        <f>'2ndQtrAnalysis'!K23</f>
        <v>0</v>
      </c>
      <c r="G129" s="95" t="e">
        <f>'2ndQtrAnalysis'!L23</f>
        <v>#DIV/0!</v>
      </c>
    </row>
    <row r="130" spans="1:7" x14ac:dyDescent="0.25">
      <c r="A130" s="38" t="str">
        <f>'1st Quarter'!$B$3</f>
        <v xml:space="preserve"> </v>
      </c>
      <c r="B130" s="38" t="str">
        <f>'1st Quarter'!$B$4</f>
        <v>BadgerCare Plus or SSI</v>
      </c>
      <c r="C130" s="38" t="s">
        <v>143</v>
      </c>
      <c r="D130" s="38" t="s">
        <v>37</v>
      </c>
      <c r="E130" s="18" t="s">
        <v>48</v>
      </c>
      <c r="F130" s="38">
        <f>'2ndQtrAnalysis'!K24</f>
        <v>0</v>
      </c>
      <c r="G130" s="95" t="e">
        <f>'2ndQtrAnalysis'!L24</f>
        <v>#DIV/0!</v>
      </c>
    </row>
    <row r="131" spans="1:7" x14ac:dyDescent="0.25">
      <c r="A131" s="38" t="str">
        <f>'1st Quarter'!$B$3</f>
        <v xml:space="preserve"> </v>
      </c>
      <c r="B131" s="38" t="str">
        <f>'1st Quarter'!$B$4</f>
        <v>BadgerCare Plus or SSI</v>
      </c>
      <c r="C131" s="38" t="s">
        <v>143</v>
      </c>
      <c r="D131" s="38" t="s">
        <v>37</v>
      </c>
      <c r="E131" s="29" t="s">
        <v>28</v>
      </c>
      <c r="F131" s="38">
        <f>'2ndQtrAnalysis'!K25</f>
        <v>0</v>
      </c>
      <c r="G131" s="95" t="e">
        <f>'2ndQtrAnalysis'!L25</f>
        <v>#DIV/0!</v>
      </c>
    </row>
    <row r="132" spans="1:7" x14ac:dyDescent="0.25">
      <c r="A132" s="38" t="str">
        <f>'1st Quarter'!$B$3</f>
        <v xml:space="preserve"> </v>
      </c>
      <c r="B132" s="38" t="str">
        <f>'1st Quarter'!$B$4</f>
        <v>BadgerCare Plus or SSI</v>
      </c>
      <c r="C132" s="38" t="s">
        <v>144</v>
      </c>
      <c r="D132" s="38" t="s">
        <v>147</v>
      </c>
      <c r="E132" s="3" t="s">
        <v>33</v>
      </c>
      <c r="F132" s="92">
        <f>'3rdQtrAnalysis'!B1</f>
        <v>0</v>
      </c>
      <c r="G132" s="39"/>
    </row>
    <row r="133" spans="1:7" x14ac:dyDescent="0.25">
      <c r="A133" s="38" t="str">
        <f>'1st Quarter'!$B$3</f>
        <v xml:space="preserve"> </v>
      </c>
      <c r="B133" s="38" t="str">
        <f>'1st Quarter'!$B$4</f>
        <v>BadgerCare Plus or SSI</v>
      </c>
      <c r="C133" s="38" t="s">
        <v>144</v>
      </c>
      <c r="D133" s="38" t="s">
        <v>29</v>
      </c>
      <c r="E133" s="18" t="s">
        <v>62</v>
      </c>
      <c r="F133" s="38">
        <f>'3rdQtrAnalysis'!B4</f>
        <v>0</v>
      </c>
      <c r="G133" s="95" t="e">
        <f>'3rdQtrAnalysis'!C4</f>
        <v>#DIV/0!</v>
      </c>
    </row>
    <row r="134" spans="1:7" x14ac:dyDescent="0.25">
      <c r="A134" s="38" t="str">
        <f>'1st Quarter'!$B$3</f>
        <v xml:space="preserve"> </v>
      </c>
      <c r="B134" s="38" t="str">
        <f>'1st Quarter'!$B$4</f>
        <v>BadgerCare Plus or SSI</v>
      </c>
      <c r="C134" s="38" t="s">
        <v>144</v>
      </c>
      <c r="D134" s="38" t="s">
        <v>29</v>
      </c>
      <c r="E134" s="18" t="s">
        <v>3</v>
      </c>
      <c r="F134" s="38">
        <f>'3rdQtrAnalysis'!B5</f>
        <v>0</v>
      </c>
      <c r="G134" s="95" t="e">
        <f>'3rdQtrAnalysis'!C5</f>
        <v>#DIV/0!</v>
      </c>
    </row>
    <row r="135" spans="1:7" x14ac:dyDescent="0.25">
      <c r="A135" s="38" t="str">
        <f>'1st Quarter'!$B$3</f>
        <v xml:space="preserve"> </v>
      </c>
      <c r="B135" s="38" t="str">
        <f>'1st Quarter'!$B$4</f>
        <v>BadgerCare Plus or SSI</v>
      </c>
      <c r="C135" s="38" t="s">
        <v>144</v>
      </c>
      <c r="D135" s="38" t="s">
        <v>29</v>
      </c>
      <c r="E135" s="82" t="s">
        <v>21</v>
      </c>
      <c r="F135" s="38">
        <f>'3rdQtrAnalysis'!B6</f>
        <v>0</v>
      </c>
      <c r="G135" s="95" t="e">
        <f>'3rdQtrAnalysis'!C6</f>
        <v>#DIV/0!</v>
      </c>
    </row>
    <row r="136" spans="1:7" x14ac:dyDescent="0.25">
      <c r="A136" s="38" t="str">
        <f>'1st Quarter'!$B$3</f>
        <v xml:space="preserve"> </v>
      </c>
      <c r="B136" s="38" t="str">
        <f>'1st Quarter'!$B$4</f>
        <v>BadgerCare Plus or SSI</v>
      </c>
      <c r="C136" s="38" t="s">
        <v>144</v>
      </c>
      <c r="D136" s="38" t="s">
        <v>29</v>
      </c>
      <c r="E136" s="29" t="s">
        <v>28</v>
      </c>
      <c r="F136" s="38">
        <f>'3rdQtrAnalysis'!B7</f>
        <v>0</v>
      </c>
      <c r="G136" s="95" t="e">
        <f>'3rdQtrAnalysis'!C7</f>
        <v>#DIV/0!</v>
      </c>
    </row>
    <row r="137" spans="1:7" x14ac:dyDescent="0.25">
      <c r="A137" s="38" t="str">
        <f>'1st Quarter'!$B$3</f>
        <v xml:space="preserve"> </v>
      </c>
      <c r="B137" s="38" t="str">
        <f>'1st Quarter'!$B$4</f>
        <v>BadgerCare Plus or SSI</v>
      </c>
      <c r="C137" s="38" t="s">
        <v>144</v>
      </c>
      <c r="D137" s="38" t="s">
        <v>30</v>
      </c>
      <c r="E137" s="40" t="s">
        <v>4</v>
      </c>
      <c r="F137" s="38">
        <f>'3rdQtrAnalysis'!E4</f>
        <v>0</v>
      </c>
      <c r="G137" s="95" t="e">
        <f>'3rdQtrAnalysis'!F4</f>
        <v>#DIV/0!</v>
      </c>
    </row>
    <row r="138" spans="1:7" x14ac:dyDescent="0.25">
      <c r="A138" s="38" t="str">
        <f>'1st Quarter'!$B$3</f>
        <v xml:space="preserve"> </v>
      </c>
      <c r="B138" s="38" t="str">
        <f>'1st Quarter'!$B$4</f>
        <v>BadgerCare Plus or SSI</v>
      </c>
      <c r="C138" s="38" t="s">
        <v>144</v>
      </c>
      <c r="D138" s="38" t="s">
        <v>30</v>
      </c>
      <c r="E138" s="40" t="s">
        <v>5</v>
      </c>
      <c r="F138" s="38">
        <f>'3rdQtrAnalysis'!E5</f>
        <v>0</v>
      </c>
      <c r="G138" s="95" t="e">
        <f>'3rdQtrAnalysis'!F5</f>
        <v>#DIV/0!</v>
      </c>
    </row>
    <row r="139" spans="1:7" x14ac:dyDescent="0.25">
      <c r="A139" s="38" t="str">
        <f>'1st Quarter'!$B$3</f>
        <v xml:space="preserve"> </v>
      </c>
      <c r="B139" s="38" t="str">
        <f>'1st Quarter'!$B$4</f>
        <v>BadgerCare Plus or SSI</v>
      </c>
      <c r="C139" s="38" t="s">
        <v>144</v>
      </c>
      <c r="D139" s="38" t="s">
        <v>30</v>
      </c>
      <c r="E139" s="40" t="s">
        <v>19</v>
      </c>
      <c r="F139" s="38">
        <f>'3rdQtrAnalysis'!E6</f>
        <v>0</v>
      </c>
      <c r="G139" s="95" t="e">
        <f>'3rdQtrAnalysis'!F6</f>
        <v>#DIV/0!</v>
      </c>
    </row>
    <row r="140" spans="1:7" x14ac:dyDescent="0.25">
      <c r="A140" s="38" t="str">
        <f>'1st Quarter'!$B$3</f>
        <v xml:space="preserve"> </v>
      </c>
      <c r="B140" s="38" t="str">
        <f>'1st Quarter'!$B$4</f>
        <v>BadgerCare Plus or SSI</v>
      </c>
      <c r="C140" s="38" t="s">
        <v>144</v>
      </c>
      <c r="D140" s="38" t="s">
        <v>30</v>
      </c>
      <c r="E140" s="29" t="s">
        <v>28</v>
      </c>
      <c r="F140" s="38">
        <f>'3rdQtrAnalysis'!E7</f>
        <v>0</v>
      </c>
      <c r="G140" s="95" t="e">
        <f>'3rdQtrAnalysis'!F7</f>
        <v>#DIV/0!</v>
      </c>
    </row>
    <row r="141" spans="1:7" x14ac:dyDescent="0.25">
      <c r="A141" s="38" t="str">
        <f>'1st Quarter'!$B$3</f>
        <v xml:space="preserve"> </v>
      </c>
      <c r="B141" s="38" t="str">
        <f>'1st Quarter'!$B$4</f>
        <v>BadgerCare Plus or SSI</v>
      </c>
      <c r="C141" s="38" t="s">
        <v>144</v>
      </c>
      <c r="D141" s="38" t="s">
        <v>22</v>
      </c>
      <c r="E141" s="39" t="s">
        <v>43</v>
      </c>
      <c r="F141" s="38">
        <f>'3rdQtrAnalysis'!H4</f>
        <v>0</v>
      </c>
      <c r="G141" s="95" t="e">
        <f>'3rdQtrAnalysis'!I4</f>
        <v>#DIV/0!</v>
      </c>
    </row>
    <row r="142" spans="1:7" x14ac:dyDescent="0.25">
      <c r="A142" s="38" t="str">
        <f>'1st Quarter'!$B$3</f>
        <v xml:space="preserve"> </v>
      </c>
      <c r="B142" s="38" t="str">
        <f>'1st Quarter'!$B$4</f>
        <v>BadgerCare Plus or SSI</v>
      </c>
      <c r="C142" s="38" t="s">
        <v>144</v>
      </c>
      <c r="D142" s="38" t="s">
        <v>22</v>
      </c>
      <c r="E142" s="39" t="s">
        <v>8</v>
      </c>
      <c r="F142" s="38">
        <f>'3rdQtrAnalysis'!H5</f>
        <v>0</v>
      </c>
      <c r="G142" s="95" t="e">
        <f>'3rdQtrAnalysis'!I5</f>
        <v>#DIV/0!</v>
      </c>
    </row>
    <row r="143" spans="1:7" x14ac:dyDescent="0.25">
      <c r="A143" s="38" t="str">
        <f>'1st Quarter'!$B$3</f>
        <v xml:space="preserve"> </v>
      </c>
      <c r="B143" s="38" t="str">
        <f>'1st Quarter'!$B$4</f>
        <v>BadgerCare Plus or SSI</v>
      </c>
      <c r="C143" s="38" t="s">
        <v>144</v>
      </c>
      <c r="D143" s="38" t="s">
        <v>22</v>
      </c>
      <c r="E143" s="39" t="s">
        <v>6</v>
      </c>
      <c r="F143" s="38">
        <f>'3rdQtrAnalysis'!H6</f>
        <v>0</v>
      </c>
      <c r="G143" s="95" t="e">
        <f>'3rdQtrAnalysis'!I6</f>
        <v>#DIV/0!</v>
      </c>
    </row>
    <row r="144" spans="1:7" x14ac:dyDescent="0.25">
      <c r="A144" s="38" t="str">
        <f>'1st Quarter'!$B$3</f>
        <v xml:space="preserve"> </v>
      </c>
      <c r="B144" s="38" t="str">
        <f>'1st Quarter'!$B$4</f>
        <v>BadgerCare Plus or SSI</v>
      </c>
      <c r="C144" s="38" t="s">
        <v>144</v>
      </c>
      <c r="D144" s="38" t="s">
        <v>22</v>
      </c>
      <c r="E144" s="40" t="s">
        <v>25</v>
      </c>
      <c r="F144" s="38">
        <f>'3rdQtrAnalysis'!H7</f>
        <v>0</v>
      </c>
      <c r="G144" s="95" t="e">
        <f>'3rdQtrAnalysis'!I7</f>
        <v>#DIV/0!</v>
      </c>
    </row>
    <row r="145" spans="1:7" x14ac:dyDescent="0.25">
      <c r="A145" s="38" t="str">
        <f>'1st Quarter'!$B$3</f>
        <v xml:space="preserve"> </v>
      </c>
      <c r="B145" s="38" t="str">
        <f>'1st Quarter'!$B$4</f>
        <v>BadgerCare Plus or SSI</v>
      </c>
      <c r="C145" s="38" t="s">
        <v>144</v>
      </c>
      <c r="D145" s="38" t="s">
        <v>22</v>
      </c>
      <c r="E145" s="39" t="s">
        <v>18</v>
      </c>
      <c r="F145" s="38">
        <f>'3rdQtrAnalysis'!H8</f>
        <v>0</v>
      </c>
      <c r="G145" s="95" t="e">
        <f>'3rdQtrAnalysis'!I8</f>
        <v>#DIV/0!</v>
      </c>
    </row>
    <row r="146" spans="1:7" x14ac:dyDescent="0.25">
      <c r="A146" s="38" t="str">
        <f>'1st Quarter'!$B$3</f>
        <v xml:space="preserve"> </v>
      </c>
      <c r="B146" s="38" t="str">
        <f>'1st Quarter'!$B$4</f>
        <v>BadgerCare Plus or SSI</v>
      </c>
      <c r="C146" s="38" t="s">
        <v>144</v>
      </c>
      <c r="D146" s="38" t="s">
        <v>22</v>
      </c>
      <c r="E146" s="39" t="s">
        <v>9</v>
      </c>
      <c r="F146" s="38">
        <f>'3rdQtrAnalysis'!H9</f>
        <v>0</v>
      </c>
      <c r="G146" s="95" t="e">
        <f>'3rdQtrAnalysis'!I9</f>
        <v>#DIV/0!</v>
      </c>
    </row>
    <row r="147" spans="1:7" x14ac:dyDescent="0.25">
      <c r="A147" s="38" t="str">
        <f>'1st Quarter'!$B$3</f>
        <v xml:space="preserve"> </v>
      </c>
      <c r="B147" s="38" t="str">
        <f>'1st Quarter'!$B$4</f>
        <v>BadgerCare Plus or SSI</v>
      </c>
      <c r="C147" s="38" t="s">
        <v>144</v>
      </c>
      <c r="D147" s="38" t="s">
        <v>22</v>
      </c>
      <c r="E147" s="29" t="s">
        <v>28</v>
      </c>
      <c r="F147" s="38">
        <f>'3rdQtrAnalysis'!H10</f>
        <v>0</v>
      </c>
      <c r="G147" s="95" t="e">
        <f>'3rdQtrAnalysis'!I10</f>
        <v>#DIV/0!</v>
      </c>
    </row>
    <row r="148" spans="1:7" ht="26.4" x14ac:dyDescent="0.25">
      <c r="A148" s="38" t="str">
        <f>'1st Quarter'!$B$3</f>
        <v xml:space="preserve"> </v>
      </c>
      <c r="B148" s="38" t="str">
        <f>'1st Quarter'!$B$4</f>
        <v>BadgerCare Plus or SSI</v>
      </c>
      <c r="C148" s="38" t="s">
        <v>144</v>
      </c>
      <c r="D148" s="38" t="s">
        <v>31</v>
      </c>
      <c r="E148" s="77" t="s">
        <v>41</v>
      </c>
      <c r="F148" s="38">
        <f>'3rdQtrAnalysis'!B15</f>
        <v>0</v>
      </c>
      <c r="G148" s="95" t="e">
        <f>'3rdQtrAnalysis'!C15</f>
        <v>#DIV/0!</v>
      </c>
    </row>
    <row r="149" spans="1:7" ht="39.6" x14ac:dyDescent="0.25">
      <c r="A149" s="38" t="str">
        <f>'1st Quarter'!$B$3</f>
        <v xml:space="preserve"> </v>
      </c>
      <c r="B149" s="38" t="str">
        <f>'1st Quarter'!$B$4</f>
        <v>BadgerCare Plus or SSI</v>
      </c>
      <c r="C149" s="38" t="s">
        <v>144</v>
      </c>
      <c r="D149" s="38" t="s">
        <v>31</v>
      </c>
      <c r="E149" s="77" t="s">
        <v>78</v>
      </c>
      <c r="F149" s="38">
        <f>'3rdQtrAnalysis'!B16</f>
        <v>0</v>
      </c>
      <c r="G149" s="95" t="e">
        <f>'3rdQtrAnalysis'!C16</f>
        <v>#DIV/0!</v>
      </c>
    </row>
    <row r="150" spans="1:7" ht="26.4" x14ac:dyDescent="0.25">
      <c r="A150" s="38" t="str">
        <f>'1st Quarter'!$B$3</f>
        <v xml:space="preserve"> </v>
      </c>
      <c r="B150" s="38" t="str">
        <f>'1st Quarter'!$B$4</f>
        <v>BadgerCare Plus or SSI</v>
      </c>
      <c r="C150" s="38" t="s">
        <v>144</v>
      </c>
      <c r="D150" s="38" t="s">
        <v>31</v>
      </c>
      <c r="E150" s="77" t="s">
        <v>77</v>
      </c>
      <c r="F150" s="38">
        <f>'3rdQtrAnalysis'!B17</f>
        <v>0</v>
      </c>
      <c r="G150" s="95" t="e">
        <f>'3rdQtrAnalysis'!C17</f>
        <v>#DIV/0!</v>
      </c>
    </row>
    <row r="151" spans="1:7" ht="26.4" x14ac:dyDescent="0.25">
      <c r="A151" s="38" t="str">
        <f>'1st Quarter'!$B$3</f>
        <v xml:space="preserve"> </v>
      </c>
      <c r="B151" s="38" t="str">
        <f>'1st Quarter'!$B$4</f>
        <v>BadgerCare Plus or SSI</v>
      </c>
      <c r="C151" s="38" t="s">
        <v>144</v>
      </c>
      <c r="D151" s="38" t="s">
        <v>31</v>
      </c>
      <c r="E151" s="18" t="s">
        <v>64</v>
      </c>
      <c r="F151" s="38">
        <f>'3rdQtrAnalysis'!B18</f>
        <v>0</v>
      </c>
      <c r="G151" s="95" t="e">
        <f>'3rdQtrAnalysis'!C18</f>
        <v>#DIV/0!</v>
      </c>
    </row>
    <row r="152" spans="1:7" x14ac:dyDescent="0.25">
      <c r="A152" s="38" t="str">
        <f>'1st Quarter'!$B$3</f>
        <v xml:space="preserve"> </v>
      </c>
      <c r="B152" s="38" t="str">
        <f>'1st Quarter'!$B$4</f>
        <v>BadgerCare Plus or SSI</v>
      </c>
      <c r="C152" s="38" t="s">
        <v>144</v>
      </c>
      <c r="D152" s="38" t="s">
        <v>31</v>
      </c>
      <c r="E152" s="18" t="s">
        <v>65</v>
      </c>
      <c r="F152" s="38">
        <f>'3rdQtrAnalysis'!B19</f>
        <v>0</v>
      </c>
      <c r="G152" s="95" t="e">
        <f>'3rdQtrAnalysis'!C19</f>
        <v>#DIV/0!</v>
      </c>
    </row>
    <row r="153" spans="1:7" ht="39.6" x14ac:dyDescent="0.25">
      <c r="A153" s="38" t="str">
        <f>'1st Quarter'!$B$3</f>
        <v xml:space="preserve"> </v>
      </c>
      <c r="B153" s="38" t="str">
        <f>'1st Quarter'!$B$4</f>
        <v>BadgerCare Plus or SSI</v>
      </c>
      <c r="C153" s="38" t="s">
        <v>144</v>
      </c>
      <c r="D153" s="38" t="s">
        <v>31</v>
      </c>
      <c r="E153" s="77" t="s">
        <v>153</v>
      </c>
      <c r="F153" s="38">
        <f>'3rdQtrAnalysis'!B20</f>
        <v>0</v>
      </c>
      <c r="G153" s="95" t="e">
        <f>'3rdQtrAnalysis'!C20</f>
        <v>#DIV/0!</v>
      </c>
    </row>
    <row r="154" spans="1:7" x14ac:dyDescent="0.25">
      <c r="A154" s="38" t="str">
        <f>'1st Quarter'!$B$3</f>
        <v xml:space="preserve"> </v>
      </c>
      <c r="B154" s="38" t="str">
        <f>'1st Quarter'!$B$4</f>
        <v>BadgerCare Plus or SSI</v>
      </c>
      <c r="C154" s="38" t="s">
        <v>144</v>
      </c>
      <c r="D154" s="38" t="s">
        <v>31</v>
      </c>
      <c r="E154" s="18" t="s">
        <v>10</v>
      </c>
      <c r="F154" s="38">
        <f>'3rdQtrAnalysis'!B21</f>
        <v>0</v>
      </c>
      <c r="G154" s="95" t="e">
        <f>'3rdQtrAnalysis'!C21</f>
        <v>#DIV/0!</v>
      </c>
    </row>
    <row r="155" spans="1:7" x14ac:dyDescent="0.25">
      <c r="A155" s="38" t="str">
        <f>'1st Quarter'!$B$3</f>
        <v xml:space="preserve"> </v>
      </c>
      <c r="B155" s="38" t="str">
        <f>'1st Quarter'!$B$4</f>
        <v>BadgerCare Plus or SSI</v>
      </c>
      <c r="C155" s="38" t="s">
        <v>144</v>
      </c>
      <c r="D155" s="38" t="s">
        <v>31</v>
      </c>
      <c r="E155" s="77" t="s">
        <v>116</v>
      </c>
      <c r="F155" s="38">
        <f>'3rdQtrAnalysis'!B22</f>
        <v>0</v>
      </c>
      <c r="G155" s="95" t="e">
        <f>'3rdQtrAnalysis'!C22</f>
        <v>#DIV/0!</v>
      </c>
    </row>
    <row r="156" spans="1:7" x14ac:dyDescent="0.25">
      <c r="A156" s="38" t="str">
        <f>'1st Quarter'!$B$3</f>
        <v xml:space="preserve"> </v>
      </c>
      <c r="B156" s="38" t="str">
        <f>'1st Quarter'!$B$4</f>
        <v>BadgerCare Plus or SSI</v>
      </c>
      <c r="C156" s="38" t="s">
        <v>144</v>
      </c>
      <c r="D156" s="38" t="s">
        <v>31</v>
      </c>
      <c r="E156" s="18" t="s">
        <v>11</v>
      </c>
      <c r="F156" s="38">
        <f>'3rdQtrAnalysis'!B23</f>
        <v>0</v>
      </c>
      <c r="G156" s="95" t="e">
        <f>'3rdQtrAnalysis'!C23</f>
        <v>#DIV/0!</v>
      </c>
    </row>
    <row r="157" spans="1:7" x14ac:dyDescent="0.25">
      <c r="A157" s="38" t="str">
        <f>'1st Quarter'!$B$3</f>
        <v xml:space="preserve"> </v>
      </c>
      <c r="B157" s="38" t="str">
        <f>'1st Quarter'!$B$4</f>
        <v>BadgerCare Plus or SSI</v>
      </c>
      <c r="C157" s="38" t="s">
        <v>144</v>
      </c>
      <c r="D157" s="38" t="s">
        <v>31</v>
      </c>
      <c r="E157" s="18" t="s">
        <v>66</v>
      </c>
      <c r="F157" s="38">
        <f>'3rdQtrAnalysis'!B24</f>
        <v>0</v>
      </c>
      <c r="G157" s="95" t="e">
        <f>'3rdQtrAnalysis'!C24</f>
        <v>#DIV/0!</v>
      </c>
    </row>
    <row r="158" spans="1:7" x14ac:dyDescent="0.25">
      <c r="A158" s="38" t="str">
        <f>'1st Quarter'!$B$3</f>
        <v xml:space="preserve"> </v>
      </c>
      <c r="B158" s="38" t="str">
        <f>'1st Quarter'!$B$4</f>
        <v>BadgerCare Plus or SSI</v>
      </c>
      <c r="C158" s="38" t="s">
        <v>144</v>
      </c>
      <c r="D158" s="38" t="s">
        <v>31</v>
      </c>
      <c r="E158" s="18" t="s">
        <v>85</v>
      </c>
      <c r="F158" s="38">
        <f>'3rdQtrAnalysis'!B25</f>
        <v>0</v>
      </c>
      <c r="G158" s="95" t="e">
        <f>'3rdQtrAnalysis'!C25</f>
        <v>#DIV/0!</v>
      </c>
    </row>
    <row r="159" spans="1:7" x14ac:dyDescent="0.25">
      <c r="A159" s="38" t="str">
        <f>'1st Quarter'!$B$3</f>
        <v xml:space="preserve"> </v>
      </c>
      <c r="B159" s="38" t="str">
        <f>'1st Quarter'!$B$4</f>
        <v>BadgerCare Plus or SSI</v>
      </c>
      <c r="C159" s="38" t="s">
        <v>144</v>
      </c>
      <c r="D159" s="38" t="s">
        <v>31</v>
      </c>
      <c r="E159" s="85" t="s">
        <v>115</v>
      </c>
      <c r="F159" s="38">
        <f>'3rdQtrAnalysis'!B26</f>
        <v>0</v>
      </c>
      <c r="G159" s="95" t="e">
        <f>'3rdQtrAnalysis'!C26</f>
        <v>#DIV/0!</v>
      </c>
    </row>
    <row r="160" spans="1:7" x14ac:dyDescent="0.25">
      <c r="A160" s="38" t="str">
        <f>'1st Quarter'!$B$3</f>
        <v xml:space="preserve"> </v>
      </c>
      <c r="B160" s="38" t="str">
        <f>'1st Quarter'!$B$4</f>
        <v>BadgerCare Plus or SSI</v>
      </c>
      <c r="C160" s="38" t="s">
        <v>144</v>
      </c>
      <c r="D160" s="38" t="s">
        <v>137</v>
      </c>
      <c r="E160" s="77" t="s">
        <v>80</v>
      </c>
      <c r="F160" s="38">
        <f>'3rdQtrAnalysis'!E15</f>
        <v>0</v>
      </c>
      <c r="G160" s="95" t="e">
        <f>'3rdQtrAnalysis'!F15</f>
        <v>#DIV/0!</v>
      </c>
    </row>
    <row r="161" spans="1:7" x14ac:dyDescent="0.25">
      <c r="A161" s="38" t="str">
        <f>'1st Quarter'!$B$3</f>
        <v xml:space="preserve"> </v>
      </c>
      <c r="B161" s="38" t="str">
        <f>'1st Quarter'!$B$4</f>
        <v>BadgerCare Plus or SSI</v>
      </c>
      <c r="C161" s="38" t="s">
        <v>144</v>
      </c>
      <c r="D161" s="38" t="s">
        <v>137</v>
      </c>
      <c r="E161" s="77" t="s">
        <v>81</v>
      </c>
      <c r="F161" s="38">
        <f>'3rdQtrAnalysis'!E16</f>
        <v>0</v>
      </c>
      <c r="G161" s="95" t="e">
        <f>'3rdQtrAnalysis'!F16</f>
        <v>#DIV/0!</v>
      </c>
    </row>
    <row r="162" spans="1:7" x14ac:dyDescent="0.25">
      <c r="A162" s="38" t="str">
        <f>'1st Quarter'!$B$3</f>
        <v xml:space="preserve"> </v>
      </c>
      <c r="B162" s="38" t="str">
        <f>'1st Quarter'!$B$4</f>
        <v>BadgerCare Plus or SSI</v>
      </c>
      <c r="C162" s="38" t="s">
        <v>144</v>
      </c>
      <c r="D162" s="38" t="s">
        <v>137</v>
      </c>
      <c r="E162" s="77" t="s">
        <v>82</v>
      </c>
      <c r="F162" s="38">
        <f>'3rdQtrAnalysis'!E17</f>
        <v>0</v>
      </c>
      <c r="G162" s="95" t="e">
        <f>'3rdQtrAnalysis'!F17</f>
        <v>#DIV/0!</v>
      </c>
    </row>
    <row r="163" spans="1:7" ht="26.4" x14ac:dyDescent="0.25">
      <c r="A163" s="38" t="str">
        <f>'1st Quarter'!$B$3</f>
        <v xml:space="preserve"> </v>
      </c>
      <c r="B163" s="38" t="str">
        <f>'1st Quarter'!$B$4</f>
        <v>BadgerCare Plus or SSI</v>
      </c>
      <c r="C163" s="38" t="s">
        <v>144</v>
      </c>
      <c r="D163" s="38" t="s">
        <v>137</v>
      </c>
      <c r="E163" s="77" t="s">
        <v>83</v>
      </c>
      <c r="F163" s="38">
        <f>'3rdQtrAnalysis'!E18</f>
        <v>0</v>
      </c>
      <c r="G163" s="95" t="e">
        <f>'3rdQtrAnalysis'!F18</f>
        <v>#DIV/0!</v>
      </c>
    </row>
    <row r="164" spans="1:7" ht="26.4" x14ac:dyDescent="0.25">
      <c r="A164" s="38" t="str">
        <f>'1st Quarter'!$B$3</f>
        <v xml:space="preserve"> </v>
      </c>
      <c r="B164" s="38" t="str">
        <f>'1st Quarter'!$B$4</f>
        <v>BadgerCare Plus or SSI</v>
      </c>
      <c r="C164" s="38" t="s">
        <v>144</v>
      </c>
      <c r="D164" s="38" t="s">
        <v>137</v>
      </c>
      <c r="E164" s="77" t="s">
        <v>67</v>
      </c>
      <c r="F164" s="38">
        <f>'3rdQtrAnalysis'!E19</f>
        <v>0</v>
      </c>
      <c r="G164" s="95" t="e">
        <f>'3rdQtrAnalysis'!F19</f>
        <v>#DIV/0!</v>
      </c>
    </row>
    <row r="165" spans="1:7" ht="26.4" x14ac:dyDescent="0.25">
      <c r="A165" s="38" t="str">
        <f>'1st Quarter'!$B$3</f>
        <v xml:space="preserve"> </v>
      </c>
      <c r="B165" s="38" t="str">
        <f>'1st Quarter'!$B$4</f>
        <v>BadgerCare Plus or SSI</v>
      </c>
      <c r="C165" s="38" t="s">
        <v>144</v>
      </c>
      <c r="D165" s="38" t="s">
        <v>137</v>
      </c>
      <c r="E165" s="77" t="s">
        <v>69</v>
      </c>
      <c r="F165" s="38">
        <f>'3rdQtrAnalysis'!E20</f>
        <v>0</v>
      </c>
      <c r="G165" s="95" t="e">
        <f>'3rdQtrAnalysis'!F20</f>
        <v>#DIV/0!</v>
      </c>
    </row>
    <row r="166" spans="1:7" x14ac:dyDescent="0.25">
      <c r="A166" s="38" t="str">
        <f>'1st Quarter'!$B$3</f>
        <v xml:space="preserve"> </v>
      </c>
      <c r="B166" s="38" t="str">
        <f>'1st Quarter'!$B$4</f>
        <v>BadgerCare Plus or SSI</v>
      </c>
      <c r="C166" s="38" t="s">
        <v>144</v>
      </c>
      <c r="D166" s="38" t="s">
        <v>137</v>
      </c>
      <c r="E166" s="29" t="s">
        <v>28</v>
      </c>
      <c r="F166" s="38">
        <f>'3rdQtrAnalysis'!E21</f>
        <v>0</v>
      </c>
      <c r="G166" s="95" t="e">
        <f>'3rdQtrAnalysis'!F21</f>
        <v>#DIV/0!</v>
      </c>
    </row>
    <row r="167" spans="1:7" x14ac:dyDescent="0.25">
      <c r="A167" s="38" t="str">
        <f>'1st Quarter'!$B$3</f>
        <v xml:space="preserve"> </v>
      </c>
      <c r="B167" s="38" t="str">
        <f>'1st Quarter'!$B$4</f>
        <v>BadgerCare Plus or SSI</v>
      </c>
      <c r="C167" s="38" t="s">
        <v>144</v>
      </c>
      <c r="D167" s="38" t="s">
        <v>1</v>
      </c>
      <c r="E167" s="77" t="s">
        <v>86</v>
      </c>
      <c r="F167" s="38">
        <f>'3rdQtrAnalysis'!H15</f>
        <v>0</v>
      </c>
      <c r="G167" s="95" t="e">
        <f>'3rdQtrAnalysis'!I15</f>
        <v>#DIV/0!</v>
      </c>
    </row>
    <row r="168" spans="1:7" ht="39.6" x14ac:dyDescent="0.25">
      <c r="A168" s="38" t="str">
        <f>'1st Quarter'!$B$3</f>
        <v xml:space="preserve"> </v>
      </c>
      <c r="B168" s="38" t="str">
        <f>'1st Quarter'!$B$4</f>
        <v>BadgerCare Plus or SSI</v>
      </c>
      <c r="C168" s="38" t="s">
        <v>144</v>
      </c>
      <c r="D168" s="38" t="s">
        <v>1</v>
      </c>
      <c r="E168" s="77" t="s">
        <v>101</v>
      </c>
      <c r="F168" s="38">
        <f>'3rdQtrAnalysis'!H16</f>
        <v>0</v>
      </c>
      <c r="G168" s="95" t="e">
        <f>'3rdQtrAnalysis'!I16</f>
        <v>#DIV/0!</v>
      </c>
    </row>
    <row r="169" spans="1:7" x14ac:dyDescent="0.25">
      <c r="A169" s="38" t="str">
        <f>'1st Quarter'!$B$3</f>
        <v xml:space="preserve"> </v>
      </c>
      <c r="B169" s="38" t="str">
        <f>'1st Quarter'!$B$4</f>
        <v>BadgerCare Plus or SSI</v>
      </c>
      <c r="C169" s="38" t="s">
        <v>144</v>
      </c>
      <c r="D169" s="38" t="s">
        <v>1</v>
      </c>
      <c r="E169" s="77" t="s">
        <v>102</v>
      </c>
      <c r="F169" s="38">
        <f>'3rdQtrAnalysis'!H17</f>
        <v>0</v>
      </c>
      <c r="G169" s="95" t="e">
        <f>'3rdQtrAnalysis'!I17</f>
        <v>#DIV/0!</v>
      </c>
    </row>
    <row r="170" spans="1:7" x14ac:dyDescent="0.25">
      <c r="A170" s="38" t="str">
        <f>'1st Quarter'!$B$3</f>
        <v xml:space="preserve"> </v>
      </c>
      <c r="B170" s="38" t="str">
        <f>'1st Quarter'!$B$4</f>
        <v>BadgerCare Plus or SSI</v>
      </c>
      <c r="C170" s="38" t="s">
        <v>144</v>
      </c>
      <c r="D170" s="38" t="s">
        <v>1</v>
      </c>
      <c r="E170" s="40" t="s">
        <v>128</v>
      </c>
      <c r="F170" s="38">
        <f>'3rdQtrAnalysis'!H18</f>
        <v>0</v>
      </c>
      <c r="G170" s="95" t="e">
        <f>'3rdQtrAnalysis'!I18</f>
        <v>#DIV/0!</v>
      </c>
    </row>
    <row r="171" spans="1:7" x14ac:dyDescent="0.25">
      <c r="A171" s="38" t="str">
        <f>'1st Quarter'!$B$3</f>
        <v xml:space="preserve"> </v>
      </c>
      <c r="B171" s="38" t="str">
        <f>'1st Quarter'!$B$4</f>
        <v>BadgerCare Plus or SSI</v>
      </c>
      <c r="C171" s="38" t="s">
        <v>144</v>
      </c>
      <c r="D171" s="38" t="s">
        <v>1</v>
      </c>
      <c r="E171" s="40" t="s">
        <v>129</v>
      </c>
      <c r="F171" s="38">
        <f>'3rdQtrAnalysis'!H19</f>
        <v>0</v>
      </c>
      <c r="G171" s="95" t="e">
        <f>'3rdQtrAnalysis'!I19</f>
        <v>#DIV/0!</v>
      </c>
    </row>
    <row r="172" spans="1:7" x14ac:dyDescent="0.25">
      <c r="A172" s="38" t="str">
        <f>'1st Quarter'!$B$3</f>
        <v xml:space="preserve"> </v>
      </c>
      <c r="B172" s="38" t="str">
        <f>'1st Quarter'!$B$4</f>
        <v>BadgerCare Plus or SSI</v>
      </c>
      <c r="C172" s="38" t="s">
        <v>144</v>
      </c>
      <c r="D172" s="38" t="s">
        <v>1</v>
      </c>
      <c r="E172" s="77" t="s">
        <v>103</v>
      </c>
      <c r="F172" s="38">
        <f>'3rdQtrAnalysis'!H20</f>
        <v>0</v>
      </c>
      <c r="G172" s="95" t="e">
        <f>'3rdQtrAnalysis'!I20</f>
        <v>#DIV/0!</v>
      </c>
    </row>
    <row r="173" spans="1:7" ht="26.4" x14ac:dyDescent="0.25">
      <c r="A173" s="38" t="str">
        <f>'1st Quarter'!$B$3</f>
        <v xml:space="preserve"> </v>
      </c>
      <c r="B173" s="38" t="str">
        <f>'1st Quarter'!$B$4</f>
        <v>BadgerCare Plus or SSI</v>
      </c>
      <c r="C173" s="38" t="s">
        <v>144</v>
      </c>
      <c r="D173" s="38" t="s">
        <v>1</v>
      </c>
      <c r="E173" s="40" t="s">
        <v>130</v>
      </c>
      <c r="F173" s="38">
        <f>'3rdQtrAnalysis'!H21</f>
        <v>0</v>
      </c>
      <c r="G173" s="95" t="e">
        <f>'3rdQtrAnalysis'!I21</f>
        <v>#DIV/0!</v>
      </c>
    </row>
    <row r="174" spans="1:7" x14ac:dyDescent="0.25">
      <c r="A174" s="38" t="str">
        <f>'1st Quarter'!$B$3</f>
        <v xml:space="preserve"> </v>
      </c>
      <c r="B174" s="38" t="str">
        <f>'1st Quarter'!$B$4</f>
        <v>BadgerCare Plus or SSI</v>
      </c>
      <c r="C174" s="38" t="s">
        <v>144</v>
      </c>
      <c r="D174" s="38" t="s">
        <v>1</v>
      </c>
      <c r="E174" s="40" t="s">
        <v>131</v>
      </c>
      <c r="F174" s="38">
        <f>'3rdQtrAnalysis'!H22</f>
        <v>0</v>
      </c>
      <c r="G174" s="95" t="e">
        <f>'3rdQtrAnalysis'!I22</f>
        <v>#DIV/0!</v>
      </c>
    </row>
    <row r="175" spans="1:7" x14ac:dyDescent="0.25">
      <c r="A175" s="38" t="str">
        <f>'1st Quarter'!$B$3</f>
        <v xml:space="preserve"> </v>
      </c>
      <c r="B175" s="38" t="str">
        <f>'1st Quarter'!$B$4</f>
        <v>BadgerCare Plus or SSI</v>
      </c>
      <c r="C175" s="38" t="s">
        <v>144</v>
      </c>
      <c r="D175" s="38" t="s">
        <v>1</v>
      </c>
      <c r="E175" s="40" t="s">
        <v>132</v>
      </c>
      <c r="F175" s="38">
        <f>'3rdQtrAnalysis'!H23</f>
        <v>0</v>
      </c>
      <c r="G175" s="95" t="e">
        <f>'3rdQtrAnalysis'!I23</f>
        <v>#DIV/0!</v>
      </c>
    </row>
    <row r="176" spans="1:7" x14ac:dyDescent="0.25">
      <c r="A176" s="38" t="str">
        <f>'1st Quarter'!$B$3</f>
        <v xml:space="preserve"> </v>
      </c>
      <c r="B176" s="38" t="str">
        <f>'1st Quarter'!$B$4</f>
        <v>BadgerCare Plus or SSI</v>
      </c>
      <c r="C176" s="38" t="s">
        <v>144</v>
      </c>
      <c r="D176" s="38" t="s">
        <v>1</v>
      </c>
      <c r="E176" s="40" t="s">
        <v>133</v>
      </c>
      <c r="F176" s="38">
        <f>'3rdQtrAnalysis'!H24</f>
        <v>0</v>
      </c>
      <c r="G176" s="95" t="e">
        <f>'3rdQtrAnalysis'!I24</f>
        <v>#DIV/0!</v>
      </c>
    </row>
    <row r="177" spans="1:7" ht="26.4" x14ac:dyDescent="0.25">
      <c r="A177" s="38" t="str">
        <f>'1st Quarter'!$B$3</f>
        <v xml:space="preserve"> </v>
      </c>
      <c r="B177" s="38" t="str">
        <f>'1st Quarter'!$B$4</f>
        <v>BadgerCare Plus or SSI</v>
      </c>
      <c r="C177" s="38" t="s">
        <v>144</v>
      </c>
      <c r="D177" s="38" t="s">
        <v>1</v>
      </c>
      <c r="E177" s="40" t="s">
        <v>134</v>
      </c>
      <c r="F177" s="38">
        <f>'3rdQtrAnalysis'!H25</f>
        <v>0</v>
      </c>
      <c r="G177" s="95" t="e">
        <f>'3rdQtrAnalysis'!I25</f>
        <v>#DIV/0!</v>
      </c>
    </row>
    <row r="178" spans="1:7" ht="39.6" x14ac:dyDescent="0.25">
      <c r="A178" s="38" t="str">
        <f>'1st Quarter'!$B$3</f>
        <v xml:space="preserve"> </v>
      </c>
      <c r="B178" s="38" t="str">
        <f>'1st Quarter'!$B$4</f>
        <v>BadgerCare Plus or SSI</v>
      </c>
      <c r="C178" s="38" t="s">
        <v>144</v>
      </c>
      <c r="D178" s="38" t="s">
        <v>1</v>
      </c>
      <c r="E178" s="40" t="s">
        <v>135</v>
      </c>
      <c r="F178" s="38">
        <f>'3rdQtrAnalysis'!H26</f>
        <v>0</v>
      </c>
      <c r="G178" s="95" t="e">
        <f>'3rdQtrAnalysis'!I26</f>
        <v>#DIV/0!</v>
      </c>
    </row>
    <row r="179" spans="1:7" x14ac:dyDescent="0.25">
      <c r="A179" s="38" t="str">
        <f>'1st Quarter'!$B$3</f>
        <v xml:space="preserve"> </v>
      </c>
      <c r="B179" s="38" t="str">
        <f>'1st Quarter'!$B$4</f>
        <v>BadgerCare Plus or SSI</v>
      </c>
      <c r="C179" s="38" t="s">
        <v>144</v>
      </c>
      <c r="D179" s="38" t="s">
        <v>1</v>
      </c>
      <c r="E179" s="18" t="s">
        <v>84</v>
      </c>
      <c r="F179" s="38">
        <f>'3rdQtrAnalysis'!H27</f>
        <v>0</v>
      </c>
      <c r="G179" s="95" t="e">
        <f>'3rdQtrAnalysis'!I27</f>
        <v>#DIV/0!</v>
      </c>
    </row>
    <row r="180" spans="1:7" x14ac:dyDescent="0.25">
      <c r="A180" s="38" t="str">
        <f>'1st Quarter'!$B$3</f>
        <v xml:space="preserve"> </v>
      </c>
      <c r="B180" s="38" t="str">
        <f>'1st Quarter'!$B$4</f>
        <v>BadgerCare Plus or SSI</v>
      </c>
      <c r="C180" s="38" t="s">
        <v>144</v>
      </c>
      <c r="D180" s="38" t="s">
        <v>1</v>
      </c>
      <c r="E180" s="89" t="s">
        <v>12</v>
      </c>
      <c r="F180" s="38">
        <f>'3rdQtrAnalysis'!H28</f>
        <v>0</v>
      </c>
      <c r="G180" s="95" t="e">
        <f>'3rdQtrAnalysis'!I28</f>
        <v>#DIV/0!</v>
      </c>
    </row>
    <row r="181" spans="1:7" x14ac:dyDescent="0.25">
      <c r="A181" s="38" t="str">
        <f>'1st Quarter'!$B$3</f>
        <v xml:space="preserve"> </v>
      </c>
      <c r="B181" s="38" t="str">
        <f>'1st Quarter'!$B$4</f>
        <v>BadgerCare Plus or SSI</v>
      </c>
      <c r="C181" s="38" t="s">
        <v>144</v>
      </c>
      <c r="D181" s="38" t="s">
        <v>1</v>
      </c>
      <c r="E181" s="89" t="s">
        <v>136</v>
      </c>
      <c r="F181" s="38">
        <f>'3rdQtrAnalysis'!H29</f>
        <v>0</v>
      </c>
      <c r="G181" s="95" t="e">
        <f>'3rdQtrAnalysis'!I29</f>
        <v>#DIV/0!</v>
      </c>
    </row>
    <row r="182" spans="1:7" ht="26.4" x14ac:dyDescent="0.25">
      <c r="A182" s="38" t="str">
        <f>'1st Quarter'!$B$3</f>
        <v xml:space="preserve"> </v>
      </c>
      <c r="B182" s="38" t="str">
        <f>'1st Quarter'!$B$4</f>
        <v>BadgerCare Plus or SSI</v>
      </c>
      <c r="C182" s="38" t="s">
        <v>144</v>
      </c>
      <c r="D182" s="38" t="s">
        <v>1</v>
      </c>
      <c r="E182" s="77" t="s">
        <v>68</v>
      </c>
      <c r="F182" s="38">
        <f>'3rdQtrAnalysis'!H30</f>
        <v>0</v>
      </c>
      <c r="G182" s="95" t="e">
        <f>'3rdQtrAnalysis'!I30</f>
        <v>#DIV/0!</v>
      </c>
    </row>
    <row r="183" spans="1:7" ht="26.4" x14ac:dyDescent="0.25">
      <c r="A183" s="38" t="str">
        <f>'1st Quarter'!$B$3</f>
        <v xml:space="preserve"> </v>
      </c>
      <c r="B183" s="38" t="str">
        <f>'1st Quarter'!$B$4</f>
        <v>BadgerCare Plus or SSI</v>
      </c>
      <c r="C183" s="38" t="s">
        <v>144</v>
      </c>
      <c r="D183" s="38" t="s">
        <v>1</v>
      </c>
      <c r="E183" s="18" t="s">
        <v>79</v>
      </c>
      <c r="F183" s="38">
        <f>'3rdQtrAnalysis'!H31</f>
        <v>0</v>
      </c>
      <c r="G183" s="95" t="e">
        <f>'3rdQtrAnalysis'!I31</f>
        <v>#DIV/0!</v>
      </c>
    </row>
    <row r="184" spans="1:7" x14ac:dyDescent="0.25">
      <c r="A184" s="38" t="str">
        <f>'1st Quarter'!$B$3</f>
        <v xml:space="preserve"> </v>
      </c>
      <c r="B184" s="38" t="str">
        <f>'1st Quarter'!$B$4</f>
        <v>BadgerCare Plus or SSI</v>
      </c>
      <c r="C184" s="38" t="s">
        <v>144</v>
      </c>
      <c r="D184" s="38" t="s">
        <v>1</v>
      </c>
      <c r="E184" s="29" t="s">
        <v>28</v>
      </c>
      <c r="F184" s="38">
        <f>'3rdQtrAnalysis'!H32</f>
        <v>0</v>
      </c>
      <c r="G184" s="95" t="e">
        <f>'3rdQtrAnalysis'!I32</f>
        <v>#DIV/0!</v>
      </c>
    </row>
    <row r="185" spans="1:7" ht="26.4" x14ac:dyDescent="0.25">
      <c r="A185" s="38" t="str">
        <f>'1st Quarter'!$B$3</f>
        <v xml:space="preserve"> </v>
      </c>
      <c r="B185" s="38" t="str">
        <f>'1st Quarter'!$B$4</f>
        <v>BadgerCare Plus or SSI</v>
      </c>
      <c r="C185" s="38" t="s">
        <v>144</v>
      </c>
      <c r="D185" s="38" t="s">
        <v>37</v>
      </c>
      <c r="E185" s="18" t="s">
        <v>89</v>
      </c>
      <c r="F185" s="38">
        <f>'3rdQtrAnalysis'!K15</f>
        <v>0</v>
      </c>
      <c r="G185" s="95" t="e">
        <f>'3rdQtrAnalysis'!L15</f>
        <v>#DIV/0!</v>
      </c>
    </row>
    <row r="186" spans="1:7" ht="26.4" x14ac:dyDescent="0.25">
      <c r="A186" s="38" t="str">
        <f>'1st Quarter'!$B$3</f>
        <v xml:space="preserve"> </v>
      </c>
      <c r="B186" s="38" t="str">
        <f>'1st Quarter'!$B$4</f>
        <v>BadgerCare Plus or SSI</v>
      </c>
      <c r="C186" s="38" t="s">
        <v>144</v>
      </c>
      <c r="D186" s="38" t="s">
        <v>37</v>
      </c>
      <c r="E186" s="18" t="s">
        <v>90</v>
      </c>
      <c r="F186" s="38">
        <f>'3rdQtrAnalysis'!K16</f>
        <v>0</v>
      </c>
      <c r="G186" s="95" t="e">
        <f>'3rdQtrAnalysis'!L16</f>
        <v>#DIV/0!</v>
      </c>
    </row>
    <row r="187" spans="1:7" ht="26.4" x14ac:dyDescent="0.25">
      <c r="A187" s="38" t="str">
        <f>'1st Quarter'!$B$3</f>
        <v xml:space="preserve"> </v>
      </c>
      <c r="B187" s="38" t="str">
        <f>'1st Quarter'!$B$4</f>
        <v>BadgerCare Plus or SSI</v>
      </c>
      <c r="C187" s="38" t="s">
        <v>144</v>
      </c>
      <c r="D187" s="38" t="s">
        <v>37</v>
      </c>
      <c r="E187" s="18" t="s">
        <v>104</v>
      </c>
      <c r="F187" s="38">
        <f>'3rdQtrAnalysis'!K17</f>
        <v>0</v>
      </c>
      <c r="G187" s="95" t="e">
        <f>'3rdQtrAnalysis'!L17</f>
        <v>#DIV/0!</v>
      </c>
    </row>
    <row r="188" spans="1:7" x14ac:dyDescent="0.25">
      <c r="A188" s="38" t="str">
        <f>'1st Quarter'!$B$3</f>
        <v xml:space="preserve"> </v>
      </c>
      <c r="B188" s="38" t="str">
        <f>'1st Quarter'!$B$4</f>
        <v>BadgerCare Plus or SSI</v>
      </c>
      <c r="C188" s="38" t="s">
        <v>144</v>
      </c>
      <c r="D188" s="38" t="s">
        <v>37</v>
      </c>
      <c r="E188" s="18" t="s">
        <v>105</v>
      </c>
      <c r="F188" s="38">
        <f>'3rdQtrAnalysis'!K18</f>
        <v>0</v>
      </c>
      <c r="G188" s="95" t="e">
        <f>'3rdQtrAnalysis'!L18</f>
        <v>#DIV/0!</v>
      </c>
    </row>
    <row r="189" spans="1:7" x14ac:dyDescent="0.25">
      <c r="A189" s="38" t="str">
        <f>'1st Quarter'!$B$3</f>
        <v xml:space="preserve"> </v>
      </c>
      <c r="B189" s="38" t="str">
        <f>'1st Quarter'!$B$4</f>
        <v>BadgerCare Plus or SSI</v>
      </c>
      <c r="C189" s="38" t="s">
        <v>144</v>
      </c>
      <c r="D189" s="38" t="s">
        <v>37</v>
      </c>
      <c r="E189" s="18" t="s">
        <v>106</v>
      </c>
      <c r="F189" s="38">
        <f>'3rdQtrAnalysis'!K19</f>
        <v>0</v>
      </c>
      <c r="G189" s="95" t="e">
        <f>'3rdQtrAnalysis'!L19</f>
        <v>#DIV/0!</v>
      </c>
    </row>
    <row r="190" spans="1:7" ht="26.4" x14ac:dyDescent="0.25">
      <c r="A190" s="38" t="str">
        <f>'1st Quarter'!$B$3</f>
        <v xml:space="preserve"> </v>
      </c>
      <c r="B190" s="38" t="str">
        <f>'1st Quarter'!$B$4</f>
        <v>BadgerCare Plus or SSI</v>
      </c>
      <c r="C190" s="38" t="s">
        <v>144</v>
      </c>
      <c r="D190" s="38" t="s">
        <v>37</v>
      </c>
      <c r="E190" s="18" t="s">
        <v>107</v>
      </c>
      <c r="F190" s="38">
        <f>'3rdQtrAnalysis'!K20</f>
        <v>0</v>
      </c>
      <c r="G190" s="95" t="e">
        <f>'3rdQtrAnalysis'!L20</f>
        <v>#DIV/0!</v>
      </c>
    </row>
    <row r="191" spans="1:7" x14ac:dyDescent="0.25">
      <c r="A191" s="38" t="str">
        <f>'1st Quarter'!$B$3</f>
        <v xml:space="preserve"> </v>
      </c>
      <c r="B191" s="38" t="str">
        <f>'1st Quarter'!$B$4</f>
        <v>BadgerCare Plus or SSI</v>
      </c>
      <c r="C191" s="38" t="s">
        <v>144</v>
      </c>
      <c r="D191" s="38" t="s">
        <v>37</v>
      </c>
      <c r="E191" s="18" t="s">
        <v>100</v>
      </c>
      <c r="F191" s="38">
        <f>'3rdQtrAnalysis'!K21</f>
        <v>0</v>
      </c>
      <c r="G191" s="95" t="e">
        <f>'3rdQtrAnalysis'!L21</f>
        <v>#DIV/0!</v>
      </c>
    </row>
    <row r="192" spans="1:7" x14ac:dyDescent="0.25">
      <c r="A192" s="38" t="str">
        <f>'1st Quarter'!$B$3</f>
        <v xml:space="preserve"> </v>
      </c>
      <c r="B192" s="38" t="str">
        <f>'1st Quarter'!$B$4</f>
        <v>BadgerCare Plus or SSI</v>
      </c>
      <c r="C192" s="38" t="s">
        <v>144</v>
      </c>
      <c r="D192" s="38" t="s">
        <v>37</v>
      </c>
      <c r="E192" s="18" t="s">
        <v>88</v>
      </c>
      <c r="F192" s="38">
        <f>'3rdQtrAnalysis'!K22</f>
        <v>0</v>
      </c>
      <c r="G192" s="95" t="e">
        <f>'3rdQtrAnalysis'!L22</f>
        <v>#DIV/0!</v>
      </c>
    </row>
    <row r="193" spans="1:7" x14ac:dyDescent="0.25">
      <c r="A193" s="38" t="str">
        <f>'1st Quarter'!$B$3</f>
        <v xml:space="preserve"> </v>
      </c>
      <c r="B193" s="38" t="str">
        <f>'1st Quarter'!$B$4</f>
        <v>BadgerCare Plus or SSI</v>
      </c>
      <c r="C193" s="38" t="s">
        <v>144</v>
      </c>
      <c r="D193" s="38" t="s">
        <v>37</v>
      </c>
      <c r="E193" s="18" t="s">
        <v>87</v>
      </c>
      <c r="F193" s="38">
        <f>'3rdQtrAnalysis'!K23</f>
        <v>0</v>
      </c>
      <c r="G193" s="95" t="e">
        <f>'3rdQtrAnalysis'!L23</f>
        <v>#DIV/0!</v>
      </c>
    </row>
    <row r="194" spans="1:7" x14ac:dyDescent="0.25">
      <c r="A194" s="38" t="str">
        <f>'1st Quarter'!$B$3</f>
        <v xml:space="preserve"> </v>
      </c>
      <c r="B194" s="38" t="str">
        <f>'1st Quarter'!$B$4</f>
        <v>BadgerCare Plus or SSI</v>
      </c>
      <c r="C194" s="38" t="s">
        <v>144</v>
      </c>
      <c r="D194" s="38" t="s">
        <v>37</v>
      </c>
      <c r="E194" s="18" t="s">
        <v>38</v>
      </c>
      <c r="F194" s="38">
        <f>'3rdQtrAnalysis'!K24</f>
        <v>0</v>
      </c>
      <c r="G194" s="95" t="e">
        <f>'3rdQtrAnalysis'!L24</f>
        <v>#DIV/0!</v>
      </c>
    </row>
    <row r="195" spans="1:7" x14ac:dyDescent="0.25">
      <c r="A195" s="38" t="str">
        <f>'1st Quarter'!$B$3</f>
        <v xml:space="preserve"> </v>
      </c>
      <c r="B195" s="38" t="str">
        <f>'1st Quarter'!$B$4</f>
        <v>BadgerCare Plus or SSI</v>
      </c>
      <c r="C195" s="38" t="s">
        <v>144</v>
      </c>
      <c r="D195" s="38" t="s">
        <v>37</v>
      </c>
      <c r="E195" s="18" t="s">
        <v>48</v>
      </c>
      <c r="F195" s="38">
        <f>'3rdQtrAnalysis'!K25</f>
        <v>0</v>
      </c>
      <c r="G195" s="95" t="e">
        <f>'3rdQtrAnalysis'!L25</f>
        <v>#DIV/0!</v>
      </c>
    </row>
    <row r="196" spans="1:7" x14ac:dyDescent="0.25">
      <c r="A196" s="38" t="str">
        <f>'1st Quarter'!$B$3</f>
        <v xml:space="preserve"> </v>
      </c>
      <c r="B196" s="38" t="str">
        <f>'1st Quarter'!$B$4</f>
        <v>BadgerCare Plus or SSI</v>
      </c>
      <c r="C196" s="38" t="s">
        <v>144</v>
      </c>
      <c r="D196" s="38" t="s">
        <v>37</v>
      </c>
      <c r="E196" s="29" t="s">
        <v>28</v>
      </c>
      <c r="F196" s="38">
        <f>'3rdQtrAnalysis'!K26</f>
        <v>0</v>
      </c>
      <c r="G196" s="95" t="e">
        <f>'3rdQtrAnalysis'!L26</f>
        <v>#DIV/0!</v>
      </c>
    </row>
    <row r="197" spans="1:7" x14ac:dyDescent="0.25">
      <c r="A197" s="38" t="str">
        <f>'1st Quarter'!$B$3</f>
        <v xml:space="preserve"> </v>
      </c>
      <c r="B197" s="38" t="str">
        <f>'1st Quarter'!$B$4</f>
        <v>BadgerCare Plus or SSI</v>
      </c>
      <c r="C197" s="38" t="s">
        <v>145</v>
      </c>
      <c r="D197" s="38" t="s">
        <v>147</v>
      </c>
      <c r="E197" s="21" t="s">
        <v>152</v>
      </c>
      <c r="F197" s="92">
        <f>'4thQtrAnalysis'!B1</f>
        <v>0</v>
      </c>
      <c r="G197" s="17"/>
    </row>
    <row r="198" spans="1:7" x14ac:dyDescent="0.25">
      <c r="A198" s="38" t="str">
        <f>'1st Quarter'!$B$3</f>
        <v xml:space="preserve"> </v>
      </c>
      <c r="B198" s="38" t="str">
        <f>'1st Quarter'!$B$4</f>
        <v>BadgerCare Plus or SSI</v>
      </c>
      <c r="C198" s="38" t="s">
        <v>145</v>
      </c>
      <c r="D198" s="38" t="s">
        <v>29</v>
      </c>
      <c r="E198" s="87" t="s">
        <v>62</v>
      </c>
      <c r="F198" s="93">
        <f>'4thQtrAnalysis'!B4</f>
        <v>0</v>
      </c>
      <c r="G198" s="93" t="e">
        <f>'4thQtrAnalysis'!C4</f>
        <v>#DIV/0!</v>
      </c>
    </row>
    <row r="199" spans="1:7" x14ac:dyDescent="0.25">
      <c r="A199" s="38" t="str">
        <f>'1st Quarter'!$B$3</f>
        <v xml:space="preserve"> </v>
      </c>
      <c r="B199" s="38" t="str">
        <f>'1st Quarter'!$B$4</f>
        <v>BadgerCare Plus or SSI</v>
      </c>
      <c r="C199" s="38" t="s">
        <v>145</v>
      </c>
      <c r="D199" s="38" t="s">
        <v>29</v>
      </c>
      <c r="E199" s="87" t="s">
        <v>3</v>
      </c>
      <c r="F199" s="93">
        <f>'4thQtrAnalysis'!B5</f>
        <v>0</v>
      </c>
      <c r="G199" s="93" t="e">
        <f>'4thQtrAnalysis'!C5</f>
        <v>#DIV/0!</v>
      </c>
    </row>
    <row r="200" spans="1:7" x14ac:dyDescent="0.25">
      <c r="A200" s="38" t="str">
        <f>'1st Quarter'!$B$3</f>
        <v xml:space="preserve"> </v>
      </c>
      <c r="B200" s="38" t="str">
        <f>'1st Quarter'!$B$4</f>
        <v>BadgerCare Plus or SSI</v>
      </c>
      <c r="C200" s="38" t="s">
        <v>145</v>
      </c>
      <c r="D200" s="38" t="s">
        <v>29</v>
      </c>
      <c r="E200" s="88" t="s">
        <v>21</v>
      </c>
      <c r="F200" s="93">
        <f>'4thQtrAnalysis'!B6</f>
        <v>0</v>
      </c>
      <c r="G200" s="93" t="e">
        <f>'4thQtrAnalysis'!C6</f>
        <v>#DIV/0!</v>
      </c>
    </row>
    <row r="201" spans="1:7" x14ac:dyDescent="0.25">
      <c r="A201" s="38" t="str">
        <f>'1st Quarter'!$B$3</f>
        <v xml:space="preserve"> </v>
      </c>
      <c r="B201" s="38" t="str">
        <f>'1st Quarter'!$B$4</f>
        <v>BadgerCare Plus or SSI</v>
      </c>
      <c r="C201" s="38" t="s">
        <v>145</v>
      </c>
      <c r="D201" s="38" t="s">
        <v>29</v>
      </c>
      <c r="E201" s="29" t="s">
        <v>28</v>
      </c>
      <c r="F201" s="93">
        <f>'4thQtrAnalysis'!B7</f>
        <v>0</v>
      </c>
      <c r="G201" s="93" t="e">
        <f>'4thQtrAnalysis'!C7</f>
        <v>#DIV/0!</v>
      </c>
    </row>
    <row r="202" spans="1:7" x14ac:dyDescent="0.25">
      <c r="A202" s="38" t="str">
        <f>'1st Quarter'!$B$3</f>
        <v xml:space="preserve"> </v>
      </c>
      <c r="B202" s="38" t="str">
        <f>'1st Quarter'!$B$4</f>
        <v>BadgerCare Plus or SSI</v>
      </c>
      <c r="C202" s="38" t="s">
        <v>145</v>
      </c>
      <c r="D202" s="38" t="s">
        <v>30</v>
      </c>
      <c r="E202" s="40" t="s">
        <v>4</v>
      </c>
      <c r="F202" s="93">
        <f>'4thQtrAnalysis'!E4</f>
        <v>0</v>
      </c>
      <c r="G202" s="97" t="e">
        <f>'4thQtrAnalysis'!F4</f>
        <v>#DIV/0!</v>
      </c>
    </row>
    <row r="203" spans="1:7" x14ac:dyDescent="0.25">
      <c r="A203" s="38" t="str">
        <f>'1st Quarter'!$B$3</f>
        <v xml:space="preserve"> </v>
      </c>
      <c r="B203" s="38" t="str">
        <f>'1st Quarter'!$B$4</f>
        <v>BadgerCare Plus or SSI</v>
      </c>
      <c r="C203" s="38" t="s">
        <v>145</v>
      </c>
      <c r="D203" s="38" t="s">
        <v>30</v>
      </c>
      <c r="E203" s="40" t="s">
        <v>5</v>
      </c>
      <c r="F203" s="93">
        <f>'4thQtrAnalysis'!E5</f>
        <v>0</v>
      </c>
      <c r="G203" s="97" t="e">
        <f>'4thQtrAnalysis'!F5</f>
        <v>#DIV/0!</v>
      </c>
    </row>
    <row r="204" spans="1:7" x14ac:dyDescent="0.25">
      <c r="A204" s="38" t="str">
        <f>'1st Quarter'!$B$3</f>
        <v xml:space="preserve"> </v>
      </c>
      <c r="B204" s="38" t="str">
        <f>'1st Quarter'!$B$4</f>
        <v>BadgerCare Plus or SSI</v>
      </c>
      <c r="C204" s="38" t="s">
        <v>145</v>
      </c>
      <c r="D204" s="38" t="s">
        <v>30</v>
      </c>
      <c r="E204" s="40" t="s">
        <v>19</v>
      </c>
      <c r="F204" s="93">
        <f>'4thQtrAnalysis'!E6</f>
        <v>0</v>
      </c>
      <c r="G204" s="97" t="e">
        <f>'4thQtrAnalysis'!F6</f>
        <v>#DIV/0!</v>
      </c>
    </row>
    <row r="205" spans="1:7" x14ac:dyDescent="0.25">
      <c r="A205" s="38" t="str">
        <f>'1st Quarter'!$B$3</f>
        <v xml:space="preserve"> </v>
      </c>
      <c r="B205" s="38" t="str">
        <f>'1st Quarter'!$B$4</f>
        <v>BadgerCare Plus or SSI</v>
      </c>
      <c r="C205" s="38" t="s">
        <v>145</v>
      </c>
      <c r="D205" s="38" t="s">
        <v>30</v>
      </c>
      <c r="E205" s="29" t="s">
        <v>28</v>
      </c>
      <c r="F205" s="93">
        <f>'4thQtrAnalysis'!E7</f>
        <v>0</v>
      </c>
      <c r="G205" s="97" t="e">
        <f>'4thQtrAnalysis'!F7</f>
        <v>#DIV/0!</v>
      </c>
    </row>
    <row r="206" spans="1:7" x14ac:dyDescent="0.25">
      <c r="A206" s="38" t="str">
        <f>'1st Quarter'!$B$3</f>
        <v xml:space="preserve"> </v>
      </c>
      <c r="B206" s="38" t="str">
        <f>'1st Quarter'!$B$4</f>
        <v>BadgerCare Plus or SSI</v>
      </c>
      <c r="C206" s="38" t="s">
        <v>145</v>
      </c>
      <c r="D206" s="38" t="s">
        <v>22</v>
      </c>
      <c r="E206" s="17" t="s">
        <v>43</v>
      </c>
      <c r="F206" s="93">
        <f>'4thQtrAnalysis'!H4</f>
        <v>0</v>
      </c>
      <c r="G206" s="97" t="e">
        <f>'4thQtrAnalysis'!I4</f>
        <v>#DIV/0!</v>
      </c>
    </row>
    <row r="207" spans="1:7" x14ac:dyDescent="0.25">
      <c r="A207" s="38" t="str">
        <f>'1st Quarter'!$B$3</f>
        <v xml:space="preserve"> </v>
      </c>
      <c r="B207" s="38" t="str">
        <f>'1st Quarter'!$B$4</f>
        <v>BadgerCare Plus or SSI</v>
      </c>
      <c r="C207" s="38" t="s">
        <v>145</v>
      </c>
      <c r="D207" s="38" t="s">
        <v>22</v>
      </c>
      <c r="E207" s="17" t="s">
        <v>8</v>
      </c>
      <c r="F207" s="93">
        <f>'4thQtrAnalysis'!H5</f>
        <v>0</v>
      </c>
      <c r="G207" s="97" t="e">
        <f>'4thQtrAnalysis'!I5</f>
        <v>#DIV/0!</v>
      </c>
    </row>
    <row r="208" spans="1:7" x14ac:dyDescent="0.25">
      <c r="A208" s="38" t="str">
        <f>'1st Quarter'!$B$3</f>
        <v xml:space="preserve"> </v>
      </c>
      <c r="B208" s="38" t="str">
        <f>'1st Quarter'!$B$4</f>
        <v>BadgerCare Plus or SSI</v>
      </c>
      <c r="C208" s="38" t="s">
        <v>145</v>
      </c>
      <c r="D208" s="38" t="s">
        <v>22</v>
      </c>
      <c r="E208" s="17" t="s">
        <v>6</v>
      </c>
      <c r="F208" s="93">
        <f>'4thQtrAnalysis'!H6</f>
        <v>0</v>
      </c>
      <c r="G208" s="97" t="e">
        <f>'4thQtrAnalysis'!I6</f>
        <v>#DIV/0!</v>
      </c>
    </row>
    <row r="209" spans="1:7" x14ac:dyDescent="0.25">
      <c r="A209" s="38" t="str">
        <f>'1st Quarter'!$B$3</f>
        <v xml:space="preserve"> </v>
      </c>
      <c r="B209" s="38" t="str">
        <f>'1st Quarter'!$B$4</f>
        <v>BadgerCare Plus or SSI</v>
      </c>
      <c r="C209" s="38" t="s">
        <v>145</v>
      </c>
      <c r="D209" s="38" t="s">
        <v>22</v>
      </c>
      <c r="E209" s="18" t="s">
        <v>25</v>
      </c>
      <c r="F209" s="93">
        <f>'4thQtrAnalysis'!H7</f>
        <v>0</v>
      </c>
      <c r="G209" s="97" t="e">
        <f>'4thQtrAnalysis'!I7</f>
        <v>#DIV/0!</v>
      </c>
    </row>
    <row r="210" spans="1:7" x14ac:dyDescent="0.25">
      <c r="A210" s="38" t="str">
        <f>'1st Quarter'!$B$3</f>
        <v xml:space="preserve"> </v>
      </c>
      <c r="B210" s="38" t="str">
        <f>'1st Quarter'!$B$4</f>
        <v>BadgerCare Plus or SSI</v>
      </c>
      <c r="C210" s="38" t="s">
        <v>145</v>
      </c>
      <c r="D210" s="38" t="s">
        <v>22</v>
      </c>
      <c r="E210" s="17" t="s">
        <v>18</v>
      </c>
      <c r="F210" s="93">
        <f>'4thQtrAnalysis'!H8</f>
        <v>0</v>
      </c>
      <c r="G210" s="97" t="e">
        <f>'4thQtrAnalysis'!I8</f>
        <v>#DIV/0!</v>
      </c>
    </row>
    <row r="211" spans="1:7" x14ac:dyDescent="0.25">
      <c r="A211" s="38" t="str">
        <f>'1st Quarter'!$B$3</f>
        <v xml:space="preserve"> </v>
      </c>
      <c r="B211" s="38" t="str">
        <f>'1st Quarter'!$B$4</f>
        <v>BadgerCare Plus or SSI</v>
      </c>
      <c r="C211" s="38" t="s">
        <v>145</v>
      </c>
      <c r="D211" s="38" t="s">
        <v>22</v>
      </c>
      <c r="E211" s="17" t="s">
        <v>9</v>
      </c>
      <c r="F211" s="93">
        <f>'4thQtrAnalysis'!H9</f>
        <v>0</v>
      </c>
      <c r="G211" s="97" t="e">
        <f>'4thQtrAnalysis'!I9</f>
        <v>#DIV/0!</v>
      </c>
    </row>
    <row r="212" spans="1:7" x14ac:dyDescent="0.25">
      <c r="A212" s="38" t="str">
        <f>'1st Quarter'!$B$3</f>
        <v xml:space="preserve"> </v>
      </c>
      <c r="B212" s="38" t="str">
        <f>'1st Quarter'!$B$4</f>
        <v>BadgerCare Plus or SSI</v>
      </c>
      <c r="C212" s="38" t="s">
        <v>145</v>
      </c>
      <c r="D212" s="38" t="s">
        <v>22</v>
      </c>
      <c r="E212" s="29" t="s">
        <v>28</v>
      </c>
      <c r="F212" s="93">
        <f>'4thQtrAnalysis'!H10</f>
        <v>0</v>
      </c>
      <c r="G212" s="97" t="e">
        <f>'4thQtrAnalysis'!I10</f>
        <v>#DIV/0!</v>
      </c>
    </row>
    <row r="213" spans="1:7" ht="26.4" x14ac:dyDescent="0.25">
      <c r="A213" s="38" t="str">
        <f>'1st Quarter'!$B$3</f>
        <v xml:space="preserve"> </v>
      </c>
      <c r="B213" s="38" t="str">
        <f>'1st Quarter'!$B$4</f>
        <v>BadgerCare Plus or SSI</v>
      </c>
      <c r="C213" s="38" t="s">
        <v>145</v>
      </c>
      <c r="D213" s="38" t="s">
        <v>31</v>
      </c>
      <c r="E213" s="76" t="s">
        <v>41</v>
      </c>
      <c r="F213" s="93">
        <f>'4thQtrAnalysis'!B16</f>
        <v>0</v>
      </c>
      <c r="G213" s="97" t="e">
        <f>'4thQtrAnalysis'!C16</f>
        <v>#DIV/0!</v>
      </c>
    </row>
    <row r="214" spans="1:7" ht="39.6" x14ac:dyDescent="0.25">
      <c r="A214" s="38" t="str">
        <f>'1st Quarter'!$B$3</f>
        <v xml:space="preserve"> </v>
      </c>
      <c r="B214" s="38" t="str">
        <f>'1st Quarter'!$B$4</f>
        <v>BadgerCare Plus or SSI</v>
      </c>
      <c r="C214" s="38" t="s">
        <v>145</v>
      </c>
      <c r="D214" s="38" t="s">
        <v>31</v>
      </c>
      <c r="E214" s="77" t="s">
        <v>78</v>
      </c>
      <c r="F214" s="93">
        <f>'4thQtrAnalysis'!B17</f>
        <v>0</v>
      </c>
      <c r="G214" s="97" t="e">
        <f>'4thQtrAnalysis'!C17</f>
        <v>#DIV/0!</v>
      </c>
    </row>
    <row r="215" spans="1:7" ht="26.4" x14ac:dyDescent="0.25">
      <c r="A215" s="38" t="str">
        <f>'1st Quarter'!$B$3</f>
        <v xml:space="preserve"> </v>
      </c>
      <c r="B215" s="38" t="str">
        <f>'1st Quarter'!$B$4</f>
        <v>BadgerCare Plus or SSI</v>
      </c>
      <c r="C215" s="38" t="s">
        <v>145</v>
      </c>
      <c r="D215" s="38" t="s">
        <v>31</v>
      </c>
      <c r="E215" s="77" t="s">
        <v>77</v>
      </c>
      <c r="F215" s="93">
        <f>'4thQtrAnalysis'!B18</f>
        <v>0</v>
      </c>
      <c r="G215" s="97" t="e">
        <f>'4thQtrAnalysis'!C18</f>
        <v>#DIV/0!</v>
      </c>
    </row>
    <row r="216" spans="1:7" ht="26.4" x14ac:dyDescent="0.25">
      <c r="A216" s="38" t="str">
        <f>'1st Quarter'!$B$3</f>
        <v xml:space="preserve"> </v>
      </c>
      <c r="B216" s="38" t="str">
        <f>'1st Quarter'!$B$4</f>
        <v>BadgerCare Plus or SSI</v>
      </c>
      <c r="C216" s="38" t="s">
        <v>145</v>
      </c>
      <c r="D216" s="38" t="s">
        <v>31</v>
      </c>
      <c r="E216" s="17" t="s">
        <v>64</v>
      </c>
      <c r="F216" s="93">
        <f>'4thQtrAnalysis'!B19</f>
        <v>0</v>
      </c>
      <c r="G216" s="97" t="e">
        <f>'4thQtrAnalysis'!C19</f>
        <v>#DIV/0!</v>
      </c>
    </row>
    <row r="217" spans="1:7" x14ac:dyDescent="0.25">
      <c r="A217" s="38" t="str">
        <f>'1st Quarter'!$B$3</f>
        <v xml:space="preserve"> </v>
      </c>
      <c r="B217" s="38" t="str">
        <f>'1st Quarter'!$B$4</f>
        <v>BadgerCare Plus or SSI</v>
      </c>
      <c r="C217" s="38" t="s">
        <v>145</v>
      </c>
      <c r="D217" s="38" t="s">
        <v>31</v>
      </c>
      <c r="E217" s="17" t="s">
        <v>65</v>
      </c>
      <c r="F217" s="93">
        <f>'4thQtrAnalysis'!B20</f>
        <v>0</v>
      </c>
      <c r="G217" s="97" t="e">
        <f>'4thQtrAnalysis'!C20</f>
        <v>#DIV/0!</v>
      </c>
    </row>
    <row r="218" spans="1:7" ht="39.6" x14ac:dyDescent="0.25">
      <c r="A218" s="38" t="str">
        <f>'1st Quarter'!$B$3</f>
        <v xml:space="preserve"> </v>
      </c>
      <c r="B218" s="38" t="str">
        <f>'1st Quarter'!$B$4</f>
        <v>BadgerCare Plus or SSI</v>
      </c>
      <c r="C218" s="38" t="s">
        <v>145</v>
      </c>
      <c r="D218" s="38" t="s">
        <v>31</v>
      </c>
      <c r="E218" s="77" t="s">
        <v>153</v>
      </c>
      <c r="F218" s="93">
        <f>'4thQtrAnalysis'!B21</f>
        <v>0</v>
      </c>
      <c r="G218" s="97" t="e">
        <f>'4thQtrAnalysis'!C21</f>
        <v>#DIV/0!</v>
      </c>
    </row>
    <row r="219" spans="1:7" x14ac:dyDescent="0.25">
      <c r="A219" s="38" t="str">
        <f>'1st Quarter'!$B$3</f>
        <v xml:space="preserve"> </v>
      </c>
      <c r="B219" s="38" t="str">
        <f>'1st Quarter'!$B$4</f>
        <v>BadgerCare Plus or SSI</v>
      </c>
      <c r="C219" s="38" t="s">
        <v>145</v>
      </c>
      <c r="D219" s="38" t="s">
        <v>31</v>
      </c>
      <c r="E219" s="17" t="s">
        <v>10</v>
      </c>
      <c r="F219" s="93">
        <f>'4thQtrAnalysis'!B22</f>
        <v>0</v>
      </c>
      <c r="G219" s="97" t="e">
        <f>'4thQtrAnalysis'!C22</f>
        <v>#DIV/0!</v>
      </c>
    </row>
    <row r="220" spans="1:7" x14ac:dyDescent="0.25">
      <c r="A220" s="38" t="str">
        <f>'1st Quarter'!$B$3</f>
        <v xml:space="preserve"> </v>
      </c>
      <c r="B220" s="38" t="str">
        <f>'1st Quarter'!$B$4</f>
        <v>BadgerCare Plus or SSI</v>
      </c>
      <c r="C220" s="38" t="s">
        <v>145</v>
      </c>
      <c r="D220" s="38" t="s">
        <v>31</v>
      </c>
      <c r="E220" s="79" t="s">
        <v>39</v>
      </c>
      <c r="F220" s="93">
        <f>'4thQtrAnalysis'!B23</f>
        <v>0</v>
      </c>
      <c r="G220" s="97" t="e">
        <f>'4thQtrAnalysis'!C23</f>
        <v>#DIV/0!</v>
      </c>
    </row>
    <row r="221" spans="1:7" x14ac:dyDescent="0.25">
      <c r="A221" s="38" t="str">
        <f>'1st Quarter'!$B$3</f>
        <v xml:space="preserve"> </v>
      </c>
      <c r="B221" s="38" t="str">
        <f>'1st Quarter'!$B$4</f>
        <v>BadgerCare Plus or SSI</v>
      </c>
      <c r="C221" s="38" t="s">
        <v>145</v>
      </c>
      <c r="D221" s="38" t="s">
        <v>31</v>
      </c>
      <c r="E221" s="17" t="s">
        <v>11</v>
      </c>
      <c r="F221" s="93">
        <f>'4thQtrAnalysis'!B24</f>
        <v>0</v>
      </c>
      <c r="G221" s="97" t="e">
        <f>'4thQtrAnalysis'!C24</f>
        <v>#DIV/0!</v>
      </c>
    </row>
    <row r="222" spans="1:7" x14ac:dyDescent="0.25">
      <c r="A222" s="38" t="str">
        <f>'1st Quarter'!$B$3</f>
        <v xml:space="preserve"> </v>
      </c>
      <c r="B222" s="38" t="str">
        <f>'1st Quarter'!$B$4</f>
        <v>BadgerCare Plus or SSI</v>
      </c>
      <c r="C222" s="38" t="s">
        <v>145</v>
      </c>
      <c r="D222" s="38" t="s">
        <v>31</v>
      </c>
      <c r="E222" s="17" t="s">
        <v>66</v>
      </c>
      <c r="F222" s="93">
        <f>'4thQtrAnalysis'!B25</f>
        <v>0</v>
      </c>
      <c r="G222" s="97" t="e">
        <f>'4thQtrAnalysis'!C25</f>
        <v>#DIV/0!</v>
      </c>
    </row>
    <row r="223" spans="1:7" x14ac:dyDescent="0.25">
      <c r="A223" s="38" t="str">
        <f>'1st Quarter'!$B$3</f>
        <v xml:space="preserve"> </v>
      </c>
      <c r="B223" s="38" t="str">
        <f>'1st Quarter'!$B$4</f>
        <v>BadgerCare Plus or SSI</v>
      </c>
      <c r="C223" s="38" t="s">
        <v>145</v>
      </c>
      <c r="D223" s="38" t="s">
        <v>31</v>
      </c>
      <c r="E223" s="18" t="s">
        <v>85</v>
      </c>
      <c r="F223" s="93">
        <f>'4thQtrAnalysis'!B26</f>
        <v>0</v>
      </c>
      <c r="G223" s="97" t="e">
        <f>'4thQtrAnalysis'!C26</f>
        <v>#DIV/0!</v>
      </c>
    </row>
    <row r="224" spans="1:7" x14ac:dyDescent="0.25">
      <c r="A224" s="38" t="str">
        <f>'1st Quarter'!$B$3</f>
        <v xml:space="preserve"> </v>
      </c>
      <c r="B224" s="38" t="str">
        <f>'1st Quarter'!$B$4</f>
        <v>BadgerCare Plus or SSI</v>
      </c>
      <c r="C224" s="38" t="s">
        <v>145</v>
      </c>
      <c r="D224" s="38" t="s">
        <v>31</v>
      </c>
      <c r="E224" s="29" t="s">
        <v>28</v>
      </c>
      <c r="F224" s="93">
        <f>'4thQtrAnalysis'!B27</f>
        <v>0</v>
      </c>
      <c r="G224" s="97" t="e">
        <f>'4thQtrAnalysis'!C27</f>
        <v>#DIV/0!</v>
      </c>
    </row>
    <row r="225" spans="1:7" x14ac:dyDescent="0.25">
      <c r="A225" s="38" t="str">
        <f>'1st Quarter'!$B$3</f>
        <v xml:space="preserve"> </v>
      </c>
      <c r="B225" s="38" t="str">
        <f>'1st Quarter'!$B$4</f>
        <v>BadgerCare Plus or SSI</v>
      </c>
      <c r="C225" s="38" t="s">
        <v>145</v>
      </c>
      <c r="D225" s="38" t="s">
        <v>137</v>
      </c>
      <c r="E225" s="77" t="s">
        <v>141</v>
      </c>
      <c r="F225" s="93">
        <f>'4thQtrAnalysis'!E16</f>
        <v>0</v>
      </c>
      <c r="G225" s="97" t="e">
        <f>'4thQtrAnalysis'!F16</f>
        <v>#DIV/0!</v>
      </c>
    </row>
    <row r="226" spans="1:7" x14ac:dyDescent="0.25">
      <c r="A226" s="38" t="str">
        <f>'1st Quarter'!$B$3</f>
        <v xml:space="preserve"> </v>
      </c>
      <c r="B226" s="38" t="str">
        <f>'1st Quarter'!$B$4</f>
        <v>BadgerCare Plus or SSI</v>
      </c>
      <c r="C226" s="38" t="s">
        <v>145</v>
      </c>
      <c r="D226" s="38" t="s">
        <v>137</v>
      </c>
      <c r="E226" s="77" t="s">
        <v>140</v>
      </c>
      <c r="F226" s="93">
        <f>'4thQtrAnalysis'!E17</f>
        <v>0</v>
      </c>
      <c r="G226" s="97" t="e">
        <f>'4thQtrAnalysis'!F17</f>
        <v>#DIV/0!</v>
      </c>
    </row>
    <row r="227" spans="1:7" x14ac:dyDescent="0.25">
      <c r="A227" s="38" t="str">
        <f>'1st Quarter'!$B$3</f>
        <v xml:space="preserve"> </v>
      </c>
      <c r="B227" s="38" t="str">
        <f>'1st Quarter'!$B$4</f>
        <v>BadgerCare Plus or SSI</v>
      </c>
      <c r="C227" s="38" t="s">
        <v>145</v>
      </c>
      <c r="D227" s="38" t="s">
        <v>137</v>
      </c>
      <c r="E227" s="77" t="s">
        <v>139</v>
      </c>
      <c r="F227" s="93">
        <f>'4thQtrAnalysis'!E18</f>
        <v>0</v>
      </c>
      <c r="G227" s="97" t="e">
        <f>'4thQtrAnalysis'!F18</f>
        <v>#DIV/0!</v>
      </c>
    </row>
    <row r="228" spans="1:7" ht="26.4" x14ac:dyDescent="0.25">
      <c r="A228" s="38" t="str">
        <f>'1st Quarter'!$B$3</f>
        <v xml:space="preserve"> </v>
      </c>
      <c r="B228" s="38" t="str">
        <f>'1st Quarter'!$B$4</f>
        <v>BadgerCare Plus or SSI</v>
      </c>
      <c r="C228" s="38" t="s">
        <v>145</v>
      </c>
      <c r="D228" s="38" t="s">
        <v>137</v>
      </c>
      <c r="E228" s="77" t="s">
        <v>138</v>
      </c>
      <c r="F228" s="93">
        <f>'4thQtrAnalysis'!E19</f>
        <v>0</v>
      </c>
      <c r="G228" s="97" t="e">
        <f>'4thQtrAnalysis'!F19</f>
        <v>#DIV/0!</v>
      </c>
    </row>
    <row r="229" spans="1:7" ht="26.4" x14ac:dyDescent="0.25">
      <c r="A229" s="38" t="str">
        <f>'1st Quarter'!$B$3</f>
        <v xml:space="preserve"> </v>
      </c>
      <c r="B229" s="38" t="str">
        <f>'1st Quarter'!$B$4</f>
        <v>BadgerCare Plus or SSI</v>
      </c>
      <c r="C229" s="38" t="s">
        <v>145</v>
      </c>
      <c r="D229" s="38" t="s">
        <v>137</v>
      </c>
      <c r="E229" s="77" t="s">
        <v>67</v>
      </c>
      <c r="F229" s="93">
        <f>'4thQtrAnalysis'!E20</f>
        <v>0</v>
      </c>
      <c r="G229" s="97" t="e">
        <f>'4thQtrAnalysis'!F20</f>
        <v>#DIV/0!</v>
      </c>
    </row>
    <row r="230" spans="1:7" ht="26.4" x14ac:dyDescent="0.25">
      <c r="A230" s="38" t="str">
        <f>'1st Quarter'!$B$3</f>
        <v xml:space="preserve"> </v>
      </c>
      <c r="B230" s="38" t="str">
        <f>'1st Quarter'!$B$4</f>
        <v>BadgerCare Plus or SSI</v>
      </c>
      <c r="C230" s="38" t="s">
        <v>145</v>
      </c>
      <c r="D230" s="38" t="s">
        <v>137</v>
      </c>
      <c r="E230" s="77" t="s">
        <v>69</v>
      </c>
      <c r="F230" s="93">
        <f>'4thQtrAnalysis'!E21</f>
        <v>0</v>
      </c>
      <c r="G230" s="97" t="e">
        <f>'4thQtrAnalysis'!F21</f>
        <v>#DIV/0!</v>
      </c>
    </row>
    <row r="231" spans="1:7" x14ac:dyDescent="0.25">
      <c r="A231" s="38" t="str">
        <f>'1st Quarter'!$B$3</f>
        <v xml:space="preserve"> </v>
      </c>
      <c r="B231" s="38" t="str">
        <f>'1st Quarter'!$B$4</f>
        <v>BadgerCare Plus or SSI</v>
      </c>
      <c r="C231" s="38" t="s">
        <v>145</v>
      </c>
      <c r="D231" s="38" t="s">
        <v>137</v>
      </c>
      <c r="E231" s="29" t="s">
        <v>28</v>
      </c>
      <c r="F231" s="93">
        <f>'4thQtrAnalysis'!E22</f>
        <v>0</v>
      </c>
      <c r="G231" s="97" t="e">
        <f>'4thQtrAnalysis'!F22</f>
        <v>#DIV/0!</v>
      </c>
    </row>
    <row r="232" spans="1:7" x14ac:dyDescent="0.25">
      <c r="A232" s="38" t="str">
        <f>'1st Quarter'!$B$3</f>
        <v xml:space="preserve"> </v>
      </c>
      <c r="B232" s="38" t="str">
        <f>'1st Quarter'!$B$4</f>
        <v>BadgerCare Plus or SSI</v>
      </c>
      <c r="C232" s="38" t="s">
        <v>145</v>
      </c>
      <c r="D232" s="38" t="s">
        <v>1</v>
      </c>
      <c r="E232" s="77" t="s">
        <v>86</v>
      </c>
      <c r="F232" s="93">
        <f>'4thQtrAnalysis'!H16</f>
        <v>0</v>
      </c>
      <c r="G232" s="97" t="e">
        <f>'4thQtrAnalysis'!I16</f>
        <v>#DIV/0!</v>
      </c>
    </row>
    <row r="233" spans="1:7" ht="39.6" x14ac:dyDescent="0.25">
      <c r="A233" s="38" t="str">
        <f>'1st Quarter'!$B$3</f>
        <v xml:space="preserve"> </v>
      </c>
      <c r="B233" s="38" t="str">
        <f>'1st Quarter'!$B$4</f>
        <v>BadgerCare Plus or SSI</v>
      </c>
      <c r="C233" s="38" t="s">
        <v>145</v>
      </c>
      <c r="D233" s="38" t="s">
        <v>1</v>
      </c>
      <c r="E233" s="77" t="s">
        <v>101</v>
      </c>
      <c r="F233" s="93">
        <f>'4thQtrAnalysis'!H17</f>
        <v>0</v>
      </c>
      <c r="G233" s="97" t="e">
        <f>'4thQtrAnalysis'!I17</f>
        <v>#DIV/0!</v>
      </c>
    </row>
    <row r="234" spans="1:7" x14ac:dyDescent="0.25">
      <c r="A234" s="38" t="str">
        <f>'1st Quarter'!$B$3</f>
        <v xml:space="preserve"> </v>
      </c>
      <c r="B234" s="38" t="str">
        <f>'1st Quarter'!$B$4</f>
        <v>BadgerCare Plus or SSI</v>
      </c>
      <c r="C234" s="38" t="s">
        <v>145</v>
      </c>
      <c r="D234" s="38" t="s">
        <v>1</v>
      </c>
      <c r="E234" s="77" t="s">
        <v>102</v>
      </c>
      <c r="F234" s="93">
        <f>'4thQtrAnalysis'!H18</f>
        <v>0</v>
      </c>
      <c r="G234" s="97" t="e">
        <f>'4thQtrAnalysis'!I18</f>
        <v>#DIV/0!</v>
      </c>
    </row>
    <row r="235" spans="1:7" x14ac:dyDescent="0.25">
      <c r="A235" s="38" t="str">
        <f>'1st Quarter'!$B$3</f>
        <v xml:space="preserve"> </v>
      </c>
      <c r="B235" s="38" t="str">
        <f>'1st Quarter'!$B$4</f>
        <v>BadgerCare Plus or SSI</v>
      </c>
      <c r="C235" s="38" t="s">
        <v>145</v>
      </c>
      <c r="D235" s="38" t="s">
        <v>1</v>
      </c>
      <c r="E235" s="40" t="s">
        <v>128</v>
      </c>
      <c r="F235" s="93">
        <f>'4thQtrAnalysis'!H19</f>
        <v>0</v>
      </c>
      <c r="G235" s="97" t="e">
        <f>'4thQtrAnalysis'!I19</f>
        <v>#DIV/0!</v>
      </c>
    </row>
    <row r="236" spans="1:7" x14ac:dyDescent="0.25">
      <c r="A236" s="38" t="str">
        <f>'1st Quarter'!$B$3</f>
        <v xml:space="preserve"> </v>
      </c>
      <c r="B236" s="38" t="str">
        <f>'1st Quarter'!$B$4</f>
        <v>BadgerCare Plus or SSI</v>
      </c>
      <c r="C236" s="38" t="s">
        <v>145</v>
      </c>
      <c r="D236" s="38" t="s">
        <v>1</v>
      </c>
      <c r="E236" s="40" t="s">
        <v>129</v>
      </c>
      <c r="F236" s="93">
        <f>'4thQtrAnalysis'!H20</f>
        <v>0</v>
      </c>
      <c r="G236" s="97" t="e">
        <f>'4thQtrAnalysis'!I20</f>
        <v>#DIV/0!</v>
      </c>
    </row>
    <row r="237" spans="1:7" x14ac:dyDescent="0.25">
      <c r="A237" s="38" t="str">
        <f>'1st Quarter'!$B$3</f>
        <v xml:space="preserve"> </v>
      </c>
      <c r="B237" s="38" t="str">
        <f>'1st Quarter'!$B$4</f>
        <v>BadgerCare Plus or SSI</v>
      </c>
      <c r="C237" s="38" t="s">
        <v>145</v>
      </c>
      <c r="D237" s="38" t="s">
        <v>1</v>
      </c>
      <c r="E237" s="77" t="s">
        <v>103</v>
      </c>
      <c r="F237" s="93">
        <f>'4thQtrAnalysis'!H21</f>
        <v>0</v>
      </c>
      <c r="G237" s="97" t="e">
        <f>'4thQtrAnalysis'!I21</f>
        <v>#DIV/0!</v>
      </c>
    </row>
    <row r="238" spans="1:7" ht="26.4" x14ac:dyDescent="0.25">
      <c r="A238" s="38" t="str">
        <f>'1st Quarter'!$B$3</f>
        <v xml:space="preserve"> </v>
      </c>
      <c r="B238" s="38" t="str">
        <f>'1st Quarter'!$B$4</f>
        <v>BadgerCare Plus or SSI</v>
      </c>
      <c r="C238" s="38" t="s">
        <v>145</v>
      </c>
      <c r="D238" s="38" t="s">
        <v>1</v>
      </c>
      <c r="E238" s="40" t="s">
        <v>130</v>
      </c>
      <c r="F238" s="93">
        <f>'4thQtrAnalysis'!H22</f>
        <v>0</v>
      </c>
      <c r="G238" s="97" t="e">
        <f>'4thQtrAnalysis'!I22</f>
        <v>#DIV/0!</v>
      </c>
    </row>
    <row r="239" spans="1:7" x14ac:dyDescent="0.25">
      <c r="A239" s="38" t="str">
        <f>'1st Quarter'!$B$3</f>
        <v xml:space="preserve"> </v>
      </c>
      <c r="B239" s="38" t="str">
        <f>'1st Quarter'!$B$4</f>
        <v>BadgerCare Plus or SSI</v>
      </c>
      <c r="C239" s="38" t="s">
        <v>145</v>
      </c>
      <c r="D239" s="38" t="s">
        <v>1</v>
      </c>
      <c r="E239" s="40" t="s">
        <v>131</v>
      </c>
      <c r="F239" s="93">
        <f>'4thQtrAnalysis'!H23</f>
        <v>0</v>
      </c>
      <c r="G239" s="97" t="e">
        <f>'4thQtrAnalysis'!I23</f>
        <v>#DIV/0!</v>
      </c>
    </row>
    <row r="240" spans="1:7" x14ac:dyDescent="0.25">
      <c r="A240" s="38" t="str">
        <f>'1st Quarter'!$B$3</f>
        <v xml:space="preserve"> </v>
      </c>
      <c r="B240" s="38" t="str">
        <f>'1st Quarter'!$B$4</f>
        <v>BadgerCare Plus or SSI</v>
      </c>
      <c r="C240" s="38" t="s">
        <v>145</v>
      </c>
      <c r="D240" s="38" t="s">
        <v>1</v>
      </c>
      <c r="E240" s="40" t="s">
        <v>132</v>
      </c>
      <c r="F240" s="93">
        <f>'4thQtrAnalysis'!H24</f>
        <v>0</v>
      </c>
      <c r="G240" s="97" t="e">
        <f>'4thQtrAnalysis'!I24</f>
        <v>#DIV/0!</v>
      </c>
    </row>
    <row r="241" spans="1:7" x14ac:dyDescent="0.25">
      <c r="A241" s="38" t="str">
        <f>'1st Quarter'!$B$3</f>
        <v xml:space="preserve"> </v>
      </c>
      <c r="B241" s="38" t="str">
        <f>'1st Quarter'!$B$4</f>
        <v>BadgerCare Plus or SSI</v>
      </c>
      <c r="C241" s="38" t="s">
        <v>145</v>
      </c>
      <c r="D241" s="38" t="s">
        <v>1</v>
      </c>
      <c r="E241" s="40" t="s">
        <v>133</v>
      </c>
      <c r="F241" s="93">
        <f>'4thQtrAnalysis'!H25</f>
        <v>0</v>
      </c>
      <c r="G241" s="97" t="e">
        <f>'4thQtrAnalysis'!I25</f>
        <v>#DIV/0!</v>
      </c>
    </row>
    <row r="242" spans="1:7" ht="26.4" x14ac:dyDescent="0.25">
      <c r="A242" s="38" t="str">
        <f>'1st Quarter'!$B$3</f>
        <v xml:space="preserve"> </v>
      </c>
      <c r="B242" s="38" t="str">
        <f>'1st Quarter'!$B$4</f>
        <v>BadgerCare Plus or SSI</v>
      </c>
      <c r="C242" s="38" t="s">
        <v>145</v>
      </c>
      <c r="D242" s="38" t="s">
        <v>1</v>
      </c>
      <c r="E242" s="40" t="s">
        <v>134</v>
      </c>
      <c r="F242" s="93">
        <f>'4thQtrAnalysis'!H26</f>
        <v>0</v>
      </c>
      <c r="G242" s="97" t="e">
        <f>'4thQtrAnalysis'!I26</f>
        <v>#DIV/0!</v>
      </c>
    </row>
    <row r="243" spans="1:7" ht="39.6" x14ac:dyDescent="0.25">
      <c r="A243" s="38" t="str">
        <f>'1st Quarter'!$B$3</f>
        <v xml:space="preserve"> </v>
      </c>
      <c r="B243" s="38" t="str">
        <f>'1st Quarter'!$B$4</f>
        <v>BadgerCare Plus or SSI</v>
      </c>
      <c r="C243" s="38" t="s">
        <v>145</v>
      </c>
      <c r="D243" s="38" t="s">
        <v>1</v>
      </c>
      <c r="E243" s="40" t="s">
        <v>135</v>
      </c>
      <c r="F243" s="93">
        <f>'4thQtrAnalysis'!H27</f>
        <v>0</v>
      </c>
      <c r="G243" s="97" t="e">
        <f>'4thQtrAnalysis'!I27</f>
        <v>#DIV/0!</v>
      </c>
    </row>
    <row r="244" spans="1:7" x14ac:dyDescent="0.25">
      <c r="A244" s="38" t="str">
        <f>'1st Quarter'!$B$3</f>
        <v xml:space="preserve"> </v>
      </c>
      <c r="B244" s="38" t="str">
        <f>'1st Quarter'!$B$4</f>
        <v>BadgerCare Plus or SSI</v>
      </c>
      <c r="C244" s="38" t="s">
        <v>145</v>
      </c>
      <c r="D244" s="38" t="s">
        <v>1</v>
      </c>
      <c r="E244" s="18" t="s">
        <v>84</v>
      </c>
      <c r="F244" s="93">
        <f>'4thQtrAnalysis'!H28</f>
        <v>0</v>
      </c>
      <c r="G244" s="97" t="e">
        <f>'4thQtrAnalysis'!I28</f>
        <v>#DIV/0!</v>
      </c>
    </row>
    <row r="245" spans="1:7" x14ac:dyDescent="0.25">
      <c r="A245" s="38" t="str">
        <f>'1st Quarter'!$B$3</f>
        <v xml:space="preserve"> </v>
      </c>
      <c r="B245" s="38" t="str">
        <f>'1st Quarter'!$B$4</f>
        <v>BadgerCare Plus or SSI</v>
      </c>
      <c r="C245" s="38" t="s">
        <v>145</v>
      </c>
      <c r="D245" s="38" t="s">
        <v>1</v>
      </c>
      <c r="E245" s="89" t="s">
        <v>12</v>
      </c>
      <c r="F245" s="93">
        <f>'4thQtrAnalysis'!H29</f>
        <v>0</v>
      </c>
      <c r="G245" s="97" t="e">
        <f>'4thQtrAnalysis'!I29</f>
        <v>#DIV/0!</v>
      </c>
    </row>
    <row r="246" spans="1:7" x14ac:dyDescent="0.25">
      <c r="A246" s="38" t="str">
        <f>'1st Quarter'!$B$3</f>
        <v xml:space="preserve"> </v>
      </c>
      <c r="B246" s="38" t="str">
        <f>'1st Quarter'!$B$4</f>
        <v>BadgerCare Plus or SSI</v>
      </c>
      <c r="C246" s="38" t="s">
        <v>145</v>
      </c>
      <c r="D246" s="38" t="s">
        <v>1</v>
      </c>
      <c r="E246" s="89" t="s">
        <v>136</v>
      </c>
      <c r="F246" s="93">
        <f>'4thQtrAnalysis'!H30</f>
        <v>0</v>
      </c>
      <c r="G246" s="97" t="e">
        <f>'4thQtrAnalysis'!I30</f>
        <v>#DIV/0!</v>
      </c>
    </row>
    <row r="247" spans="1:7" ht="26.4" x14ac:dyDescent="0.25">
      <c r="A247" s="38" t="str">
        <f>'1st Quarter'!$B$3</f>
        <v xml:space="preserve"> </v>
      </c>
      <c r="B247" s="38" t="str">
        <f>'1st Quarter'!$B$4</f>
        <v>BadgerCare Plus or SSI</v>
      </c>
      <c r="C247" s="38" t="s">
        <v>145</v>
      </c>
      <c r="D247" s="38" t="s">
        <v>1</v>
      </c>
      <c r="E247" s="77" t="s">
        <v>68</v>
      </c>
      <c r="F247" s="93">
        <f>'4thQtrAnalysis'!H31</f>
        <v>0</v>
      </c>
      <c r="G247" s="97" t="e">
        <f>'4thQtrAnalysis'!I31</f>
        <v>#DIV/0!</v>
      </c>
    </row>
    <row r="248" spans="1:7" ht="26.4" x14ac:dyDescent="0.25">
      <c r="A248" s="38" t="str">
        <f>'1st Quarter'!$B$3</f>
        <v xml:space="preserve"> </v>
      </c>
      <c r="B248" s="38" t="str">
        <f>'1st Quarter'!$B$4</f>
        <v>BadgerCare Plus or SSI</v>
      </c>
      <c r="C248" s="38" t="s">
        <v>145</v>
      </c>
      <c r="D248" s="38" t="s">
        <v>1</v>
      </c>
      <c r="E248" s="18" t="s">
        <v>79</v>
      </c>
      <c r="F248" s="93">
        <f>'4thQtrAnalysis'!H32</f>
        <v>0</v>
      </c>
      <c r="G248" s="97" t="e">
        <f>'4thQtrAnalysis'!I32</f>
        <v>#DIV/0!</v>
      </c>
    </row>
    <row r="249" spans="1:7" x14ac:dyDescent="0.25">
      <c r="A249" s="38" t="str">
        <f>'1st Quarter'!$B$3</f>
        <v xml:space="preserve"> </v>
      </c>
      <c r="B249" s="38" t="str">
        <f>'1st Quarter'!$B$4</f>
        <v>BadgerCare Plus or SSI</v>
      </c>
      <c r="C249" s="38" t="s">
        <v>145</v>
      </c>
      <c r="D249" s="38" t="s">
        <v>1</v>
      </c>
      <c r="E249" s="29" t="s">
        <v>28</v>
      </c>
      <c r="F249" s="93">
        <f>'4thQtrAnalysis'!H33</f>
        <v>0</v>
      </c>
      <c r="G249" s="97" t="e">
        <f>'4thQtrAnalysis'!I33</f>
        <v>#DIV/0!</v>
      </c>
    </row>
    <row r="250" spans="1:7" ht="26.4" x14ac:dyDescent="0.25">
      <c r="A250" s="38" t="str">
        <f>'1st Quarter'!$B$3</f>
        <v xml:space="preserve"> </v>
      </c>
      <c r="B250" s="38" t="str">
        <f>'1st Quarter'!$B$4</f>
        <v>BadgerCare Plus or SSI</v>
      </c>
      <c r="C250" s="38" t="s">
        <v>145</v>
      </c>
      <c r="D250" s="38" t="s">
        <v>37</v>
      </c>
      <c r="E250" s="18" t="s">
        <v>89</v>
      </c>
      <c r="F250" s="93">
        <f>'4thQtrAnalysis'!K16</f>
        <v>0</v>
      </c>
      <c r="G250" s="97" t="e">
        <f>'4thQtrAnalysis'!L16</f>
        <v>#DIV/0!</v>
      </c>
    </row>
    <row r="251" spans="1:7" ht="26.4" x14ac:dyDescent="0.25">
      <c r="A251" s="38" t="str">
        <f>'1st Quarter'!$B$3</f>
        <v xml:space="preserve"> </v>
      </c>
      <c r="B251" s="38" t="str">
        <f>'1st Quarter'!$B$4</f>
        <v>BadgerCare Plus or SSI</v>
      </c>
      <c r="C251" s="38" t="s">
        <v>145</v>
      </c>
      <c r="D251" s="38" t="s">
        <v>37</v>
      </c>
      <c r="E251" s="18" t="s">
        <v>90</v>
      </c>
      <c r="F251" s="93">
        <f>'4thQtrAnalysis'!K17</f>
        <v>0</v>
      </c>
      <c r="G251" s="97" t="e">
        <f>'4thQtrAnalysis'!L17</f>
        <v>#DIV/0!</v>
      </c>
    </row>
    <row r="252" spans="1:7" ht="26.4" x14ac:dyDescent="0.25">
      <c r="A252" s="38" t="str">
        <f>'1st Quarter'!$B$3</f>
        <v xml:space="preserve"> </v>
      </c>
      <c r="B252" s="38" t="str">
        <f>'1st Quarter'!$B$4</f>
        <v>BadgerCare Plus or SSI</v>
      </c>
      <c r="C252" s="38" t="s">
        <v>145</v>
      </c>
      <c r="D252" s="38" t="s">
        <v>37</v>
      </c>
      <c r="E252" s="18" t="s">
        <v>104</v>
      </c>
      <c r="F252" s="93">
        <f>'4thQtrAnalysis'!K18</f>
        <v>0</v>
      </c>
      <c r="G252" s="97" t="e">
        <f>'4thQtrAnalysis'!L18</f>
        <v>#DIV/0!</v>
      </c>
    </row>
    <row r="253" spans="1:7" x14ac:dyDescent="0.25">
      <c r="A253" s="38" t="str">
        <f>'1st Quarter'!$B$3</f>
        <v xml:space="preserve"> </v>
      </c>
      <c r="B253" s="38" t="str">
        <f>'1st Quarter'!$B$4</f>
        <v>BadgerCare Plus or SSI</v>
      </c>
      <c r="C253" s="38" t="s">
        <v>145</v>
      </c>
      <c r="D253" s="38" t="s">
        <v>37</v>
      </c>
      <c r="E253" s="18" t="s">
        <v>105</v>
      </c>
      <c r="F253" s="93">
        <f>'4thQtrAnalysis'!K19</f>
        <v>0</v>
      </c>
      <c r="G253" s="97" t="e">
        <f>'4thQtrAnalysis'!L19</f>
        <v>#DIV/0!</v>
      </c>
    </row>
    <row r="254" spans="1:7" x14ac:dyDescent="0.25">
      <c r="A254" s="38" t="str">
        <f>'1st Quarter'!$B$3</f>
        <v xml:space="preserve"> </v>
      </c>
      <c r="B254" s="38" t="str">
        <f>'1st Quarter'!$B$4</f>
        <v>BadgerCare Plus or SSI</v>
      </c>
      <c r="C254" s="38" t="s">
        <v>145</v>
      </c>
      <c r="D254" s="38" t="s">
        <v>37</v>
      </c>
      <c r="E254" s="18" t="s">
        <v>106</v>
      </c>
      <c r="F254" s="93">
        <f>'4thQtrAnalysis'!K20</f>
        <v>0</v>
      </c>
      <c r="G254" s="97" t="e">
        <f>'4thQtrAnalysis'!L20</f>
        <v>#DIV/0!</v>
      </c>
    </row>
    <row r="255" spans="1:7" ht="26.4" x14ac:dyDescent="0.25">
      <c r="A255" s="38" t="str">
        <f>'1st Quarter'!$B$3</f>
        <v xml:space="preserve"> </v>
      </c>
      <c r="B255" s="38" t="str">
        <f>'1st Quarter'!$B$4</f>
        <v>BadgerCare Plus or SSI</v>
      </c>
      <c r="C255" s="38" t="s">
        <v>145</v>
      </c>
      <c r="D255" s="38" t="s">
        <v>37</v>
      </c>
      <c r="E255" s="18" t="s">
        <v>107</v>
      </c>
      <c r="F255" s="93">
        <f>'4thQtrAnalysis'!K21</f>
        <v>0</v>
      </c>
      <c r="G255" s="97" t="e">
        <f>'4thQtrAnalysis'!L21</f>
        <v>#DIV/0!</v>
      </c>
    </row>
    <row r="256" spans="1:7" x14ac:dyDescent="0.25">
      <c r="A256" s="38" t="str">
        <f>'1st Quarter'!$B$3</f>
        <v xml:space="preserve"> </v>
      </c>
      <c r="B256" s="38" t="str">
        <f>'1st Quarter'!$B$4</f>
        <v>BadgerCare Plus or SSI</v>
      </c>
      <c r="C256" s="38" t="s">
        <v>145</v>
      </c>
      <c r="D256" s="38" t="s">
        <v>37</v>
      </c>
      <c r="E256" s="18" t="s">
        <v>100</v>
      </c>
      <c r="F256" s="93">
        <f>'4thQtrAnalysis'!K22</f>
        <v>0</v>
      </c>
      <c r="G256" s="97" t="e">
        <f>'4thQtrAnalysis'!L22</f>
        <v>#DIV/0!</v>
      </c>
    </row>
    <row r="257" spans="1:7" x14ac:dyDescent="0.25">
      <c r="A257" s="38" t="str">
        <f>'1st Quarter'!$B$3</f>
        <v xml:space="preserve"> </v>
      </c>
      <c r="B257" s="38" t="str">
        <f>'1st Quarter'!$B$4</f>
        <v>BadgerCare Plus or SSI</v>
      </c>
      <c r="C257" s="38" t="s">
        <v>145</v>
      </c>
      <c r="D257" s="38" t="s">
        <v>37</v>
      </c>
      <c r="E257" s="18" t="s">
        <v>88</v>
      </c>
      <c r="F257" s="93">
        <f>'4thQtrAnalysis'!K23</f>
        <v>0</v>
      </c>
      <c r="G257" s="97" t="e">
        <f>'4thQtrAnalysis'!L23</f>
        <v>#DIV/0!</v>
      </c>
    </row>
    <row r="258" spans="1:7" x14ac:dyDescent="0.25">
      <c r="A258" s="38" t="str">
        <f>'1st Quarter'!$B$3</f>
        <v xml:space="preserve"> </v>
      </c>
      <c r="B258" s="38" t="str">
        <f>'1st Quarter'!$B$4</f>
        <v>BadgerCare Plus or SSI</v>
      </c>
      <c r="C258" s="38" t="s">
        <v>145</v>
      </c>
      <c r="D258" s="38" t="s">
        <v>37</v>
      </c>
      <c r="E258" s="18" t="s">
        <v>87</v>
      </c>
      <c r="F258" s="93">
        <f>'4thQtrAnalysis'!K24</f>
        <v>0</v>
      </c>
      <c r="G258" s="97" t="e">
        <f>'4thQtrAnalysis'!L24</f>
        <v>#DIV/0!</v>
      </c>
    </row>
    <row r="259" spans="1:7" x14ac:dyDescent="0.25">
      <c r="A259" s="38" t="str">
        <f>'1st Quarter'!$B$3</f>
        <v xml:space="preserve"> </v>
      </c>
      <c r="B259" s="38" t="str">
        <f>'1st Quarter'!$B$4</f>
        <v>BadgerCare Plus or SSI</v>
      </c>
      <c r="C259" s="38" t="s">
        <v>145</v>
      </c>
      <c r="D259" s="38" t="s">
        <v>37</v>
      </c>
      <c r="E259" s="17" t="s">
        <v>38</v>
      </c>
      <c r="F259" s="93">
        <f>'4thQtrAnalysis'!K25</f>
        <v>0</v>
      </c>
      <c r="G259" s="97" t="e">
        <f>'4thQtrAnalysis'!L25</f>
        <v>#DIV/0!</v>
      </c>
    </row>
    <row r="260" spans="1:7" x14ac:dyDescent="0.25">
      <c r="A260" s="38" t="str">
        <f>'1st Quarter'!$B$3</f>
        <v xml:space="preserve"> </v>
      </c>
      <c r="B260" s="38" t="str">
        <f>'1st Quarter'!$B$4</f>
        <v>BadgerCare Plus or SSI</v>
      </c>
      <c r="C260" s="38" t="s">
        <v>145</v>
      </c>
      <c r="D260" s="38" t="s">
        <v>37</v>
      </c>
      <c r="E260" s="18" t="s">
        <v>48</v>
      </c>
      <c r="F260" s="93">
        <f>'4thQtrAnalysis'!K26</f>
        <v>0</v>
      </c>
      <c r="G260" s="97" t="e">
        <f>'4thQtrAnalysis'!L26</f>
        <v>#DIV/0!</v>
      </c>
    </row>
    <row r="261" spans="1:7" x14ac:dyDescent="0.25">
      <c r="A261" s="38" t="str">
        <f>'1st Quarter'!$B$3</f>
        <v xml:space="preserve"> </v>
      </c>
      <c r="B261" s="38" t="str">
        <f>'1st Quarter'!$B$4</f>
        <v>BadgerCare Plus or SSI</v>
      </c>
      <c r="C261" s="38" t="s">
        <v>145</v>
      </c>
      <c r="D261" s="38" t="s">
        <v>37</v>
      </c>
      <c r="E261" s="29" t="s">
        <v>28</v>
      </c>
      <c r="F261" s="93">
        <f>'4thQtrAnalysis'!K27</f>
        <v>0</v>
      </c>
      <c r="G261" s="97" t="e">
        <f>'4thQtrAnalysis'!L27</f>
        <v>#DIV/0!</v>
      </c>
    </row>
    <row r="262" spans="1:7" x14ac:dyDescent="0.25">
      <c r="E262" s="18"/>
    </row>
    <row r="263" spans="1:7" x14ac:dyDescent="0.25">
      <c r="E263" s="18"/>
    </row>
  </sheetData>
  <sheetProtection algorithmName="SHA-512" hashValue="GcpAveCP3i4ow/f51imDfVSOxNGiG83M+AGpCQq162RTjRRZWL8JbU7x3iaH3Gs+Zcu9f16PIo2TgQDtZgSmwA==" saltValue="CiL2JuttjgiHu65Mm03MZQ==" spinCount="100000" sheet="1" objects="1" scenarios="1"/>
  <phoneticPr fontId="15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D2117-7821-449F-9C12-74F3113DCE36}">
  <dimension ref="A1:C66"/>
  <sheetViews>
    <sheetView workbookViewId="0">
      <selection activeCell="F6" sqref="F6"/>
    </sheetView>
  </sheetViews>
  <sheetFormatPr defaultRowHeight="13.2" x14ac:dyDescent="0.25"/>
  <cols>
    <col min="1" max="1" width="21.5546875" bestFit="1" customWidth="1"/>
    <col min="2" max="2" width="30.109375" customWidth="1"/>
  </cols>
  <sheetData>
    <row r="1" spans="1:3" x14ac:dyDescent="0.25">
      <c r="A1" s="38" t="s">
        <v>149</v>
      </c>
      <c r="B1" s="38"/>
    </row>
    <row r="2" spans="1:3" x14ac:dyDescent="0.25">
      <c r="A2" s="38" t="s">
        <v>155</v>
      </c>
      <c r="B2" s="3" t="s">
        <v>154</v>
      </c>
      <c r="C2">
        <f>SUM('List for Export'!F2,'List for Export'!F67,'List for Export'!F132,'List for Export'!F197)</f>
        <v>0</v>
      </c>
    </row>
    <row r="3" spans="1:3" x14ac:dyDescent="0.25">
      <c r="A3" s="38" t="s">
        <v>29</v>
      </c>
      <c r="B3" s="87" t="s">
        <v>62</v>
      </c>
      <c r="C3">
        <f>SUM('List for Export'!F3,'List for Export'!F68,'List for Export'!F133,'List for Export'!F198)</f>
        <v>0</v>
      </c>
    </row>
    <row r="4" spans="1:3" x14ac:dyDescent="0.25">
      <c r="A4" s="38" t="s">
        <v>29</v>
      </c>
      <c r="B4" s="87" t="s">
        <v>3</v>
      </c>
      <c r="C4">
        <f>SUM('List for Export'!F4,'List for Export'!F69,'List for Export'!F134,'List for Export'!F199)</f>
        <v>0</v>
      </c>
    </row>
    <row r="5" spans="1:3" x14ac:dyDescent="0.25">
      <c r="A5" s="38" t="s">
        <v>29</v>
      </c>
      <c r="B5" s="40" t="s">
        <v>21</v>
      </c>
      <c r="C5">
        <f>SUM('List for Export'!F5,'List for Export'!F70,'List for Export'!F135,'List for Export'!F200)</f>
        <v>0</v>
      </c>
    </row>
    <row r="6" spans="1:3" x14ac:dyDescent="0.25">
      <c r="A6" s="38" t="s">
        <v>29</v>
      </c>
      <c r="B6" s="29" t="s">
        <v>28</v>
      </c>
      <c r="C6" s="38">
        <f>SUM('List for Export'!F6,'List for Export'!F71,'List for Export'!F136,'List for Export'!F201)</f>
        <v>0</v>
      </c>
    </row>
    <row r="7" spans="1:3" x14ac:dyDescent="0.25">
      <c r="A7" s="38" t="s">
        <v>30</v>
      </c>
      <c r="B7" s="40" t="s">
        <v>4</v>
      </c>
      <c r="C7" s="38">
        <f>SUM('List for Export'!F7,'List for Export'!F72,'List for Export'!F137,'List for Export'!F202)</f>
        <v>0</v>
      </c>
    </row>
    <row r="8" spans="1:3" x14ac:dyDescent="0.25">
      <c r="A8" s="38" t="s">
        <v>30</v>
      </c>
      <c r="B8" s="40" t="s">
        <v>5</v>
      </c>
      <c r="C8" s="38">
        <f>SUM('List for Export'!F8,'List for Export'!F73,'List for Export'!F138,'List for Export'!F203)</f>
        <v>0</v>
      </c>
    </row>
    <row r="9" spans="1:3" x14ac:dyDescent="0.25">
      <c r="A9" s="38" t="s">
        <v>30</v>
      </c>
      <c r="B9" s="40" t="s">
        <v>19</v>
      </c>
      <c r="C9" s="38">
        <f>SUM('List for Export'!F9,'List for Export'!F74,'List for Export'!F139,'List for Export'!F204)</f>
        <v>0</v>
      </c>
    </row>
    <row r="10" spans="1:3" x14ac:dyDescent="0.25">
      <c r="A10" s="38" t="s">
        <v>30</v>
      </c>
      <c r="B10" s="85" t="s">
        <v>28</v>
      </c>
      <c r="C10" s="38">
        <f>SUM('List for Export'!F10,'List for Export'!F75,'List for Export'!F140,'List for Export'!F205)</f>
        <v>0</v>
      </c>
    </row>
    <row r="11" spans="1:3" x14ac:dyDescent="0.25">
      <c r="A11" s="38" t="s">
        <v>22</v>
      </c>
      <c r="B11" s="40" t="s">
        <v>43</v>
      </c>
      <c r="C11" s="38">
        <f>SUM('List for Export'!F11,'List for Export'!F76,'List for Export'!F141,'List for Export'!F206)</f>
        <v>0</v>
      </c>
    </row>
    <row r="12" spans="1:3" x14ac:dyDescent="0.25">
      <c r="A12" s="38" t="s">
        <v>22</v>
      </c>
      <c r="B12" s="40" t="s">
        <v>8</v>
      </c>
      <c r="C12" s="38">
        <f>SUM('List for Export'!F12,'List for Export'!F77,'List for Export'!F142,'List for Export'!F207)</f>
        <v>0</v>
      </c>
    </row>
    <row r="13" spans="1:3" x14ac:dyDescent="0.25">
      <c r="A13" s="38" t="s">
        <v>22</v>
      </c>
      <c r="B13" s="39" t="s">
        <v>6</v>
      </c>
      <c r="C13" s="38">
        <f>SUM('List for Export'!F13,'List for Export'!F78,'List for Export'!F143,'List for Export'!F208)</f>
        <v>0</v>
      </c>
    </row>
    <row r="14" spans="1:3" x14ac:dyDescent="0.25">
      <c r="A14" s="38" t="s">
        <v>22</v>
      </c>
      <c r="B14" s="40" t="s">
        <v>25</v>
      </c>
      <c r="C14" s="38">
        <f>SUM('List for Export'!F14,'List for Export'!F79,'List for Export'!F144,'List for Export'!F209)</f>
        <v>0</v>
      </c>
    </row>
    <row r="15" spans="1:3" x14ac:dyDescent="0.25">
      <c r="A15" s="38" t="s">
        <v>22</v>
      </c>
      <c r="B15" s="39" t="s">
        <v>18</v>
      </c>
      <c r="C15" s="38">
        <f>SUM('List for Export'!F15,'List for Export'!F80,'List for Export'!F145,'List for Export'!F210)</f>
        <v>0</v>
      </c>
    </row>
    <row r="16" spans="1:3" x14ac:dyDescent="0.25">
      <c r="A16" s="38" t="s">
        <v>22</v>
      </c>
      <c r="B16" s="39" t="s">
        <v>9</v>
      </c>
      <c r="C16" s="38">
        <f>SUM('List for Export'!F16,'List for Export'!F81,'List for Export'!F146,'List for Export'!F211)</f>
        <v>0</v>
      </c>
    </row>
    <row r="17" spans="1:3" x14ac:dyDescent="0.25">
      <c r="A17" s="38" t="s">
        <v>22</v>
      </c>
      <c r="B17" s="29" t="s">
        <v>28</v>
      </c>
      <c r="C17" s="38">
        <f>SUM('List for Export'!F17,'List for Export'!F82,'List for Export'!F147,'List for Export'!F212)</f>
        <v>0</v>
      </c>
    </row>
    <row r="18" spans="1:3" ht="26.4" x14ac:dyDescent="0.25">
      <c r="A18" s="38" t="s">
        <v>31</v>
      </c>
      <c r="B18" s="77" t="s">
        <v>41</v>
      </c>
      <c r="C18" s="38">
        <f>SUM('List for Export'!F18,'List for Export'!F83,'List for Export'!F148,'List for Export'!F213)</f>
        <v>0</v>
      </c>
    </row>
    <row r="19" spans="1:3" ht="39.6" x14ac:dyDescent="0.25">
      <c r="A19" s="38" t="s">
        <v>31</v>
      </c>
      <c r="B19" s="77" t="s">
        <v>78</v>
      </c>
      <c r="C19" s="38">
        <f>SUM('List for Export'!F19,'List for Export'!F84,'List for Export'!F149,'List for Export'!F214)</f>
        <v>0</v>
      </c>
    </row>
    <row r="20" spans="1:3" ht="26.4" x14ac:dyDescent="0.25">
      <c r="A20" s="38" t="s">
        <v>31</v>
      </c>
      <c r="B20" s="77" t="s">
        <v>77</v>
      </c>
      <c r="C20" s="38">
        <f>SUM('List for Export'!F20,'List for Export'!F85,'List for Export'!F150,'List for Export'!F215)</f>
        <v>0</v>
      </c>
    </row>
    <row r="21" spans="1:3" ht="26.4" x14ac:dyDescent="0.25">
      <c r="A21" s="38" t="s">
        <v>31</v>
      </c>
      <c r="B21" s="18" t="s">
        <v>64</v>
      </c>
      <c r="C21" s="38">
        <f>SUM('List for Export'!F21,'List for Export'!F86,'List for Export'!F151,'List for Export'!F216)</f>
        <v>0</v>
      </c>
    </row>
    <row r="22" spans="1:3" x14ac:dyDescent="0.25">
      <c r="A22" s="38" t="s">
        <v>31</v>
      </c>
      <c r="B22" s="17" t="s">
        <v>65</v>
      </c>
      <c r="C22" s="38">
        <f>SUM('List for Export'!F22,'List for Export'!F87,'List for Export'!F152,'List for Export'!F217)</f>
        <v>0</v>
      </c>
    </row>
    <row r="23" spans="1:3" ht="39.6" x14ac:dyDescent="0.25">
      <c r="A23" s="38" t="s">
        <v>31</v>
      </c>
      <c r="B23" s="77" t="s">
        <v>153</v>
      </c>
      <c r="C23" s="38">
        <f>SUM('List for Export'!F23,'List for Export'!F88,'List for Export'!F153,'List for Export'!F218)</f>
        <v>0</v>
      </c>
    </row>
    <row r="24" spans="1:3" x14ac:dyDescent="0.25">
      <c r="A24" s="38" t="s">
        <v>31</v>
      </c>
      <c r="B24" s="17" t="s">
        <v>10</v>
      </c>
      <c r="C24" s="38">
        <f>SUM('List for Export'!F24,'List for Export'!F89,'List for Export'!F154,'List for Export'!F219)</f>
        <v>0</v>
      </c>
    </row>
    <row r="25" spans="1:3" x14ac:dyDescent="0.25">
      <c r="A25" s="38" t="s">
        <v>31</v>
      </c>
      <c r="B25" s="79" t="s">
        <v>39</v>
      </c>
      <c r="C25" s="38">
        <f>SUM('List for Export'!F25,'List for Export'!F90,'List for Export'!F155,'List for Export'!F220)</f>
        <v>0</v>
      </c>
    </row>
    <row r="26" spans="1:3" x14ac:dyDescent="0.25">
      <c r="A26" s="38" t="s">
        <v>31</v>
      </c>
      <c r="B26" s="17" t="s">
        <v>11</v>
      </c>
      <c r="C26" s="38">
        <f>SUM('List for Export'!F26,'List for Export'!F91,'List for Export'!F156,'List for Export'!F221)</f>
        <v>0</v>
      </c>
    </row>
    <row r="27" spans="1:3" x14ac:dyDescent="0.25">
      <c r="A27" s="38" t="s">
        <v>31</v>
      </c>
      <c r="B27" s="17" t="s">
        <v>66</v>
      </c>
      <c r="C27" s="38">
        <f>SUM('List for Export'!F27,'List for Export'!F92,'List for Export'!F157,'List for Export'!F222)</f>
        <v>0</v>
      </c>
    </row>
    <row r="28" spans="1:3" x14ac:dyDescent="0.25">
      <c r="A28" s="38" t="s">
        <v>31</v>
      </c>
      <c r="B28" s="18" t="s">
        <v>85</v>
      </c>
      <c r="C28" s="38">
        <f>SUM('List for Export'!F28,'List for Export'!F93,'List for Export'!F158,'List for Export'!F223)</f>
        <v>0</v>
      </c>
    </row>
    <row r="29" spans="1:3" x14ac:dyDescent="0.25">
      <c r="A29" s="38" t="s">
        <v>31</v>
      </c>
      <c r="B29" s="29" t="s">
        <v>28</v>
      </c>
      <c r="C29" s="38">
        <f>SUM('List for Export'!F29,'List for Export'!F94,'List for Export'!F159,'List for Export'!F224)</f>
        <v>0</v>
      </c>
    </row>
    <row r="30" spans="1:3" x14ac:dyDescent="0.25">
      <c r="A30" s="38" t="s">
        <v>137</v>
      </c>
      <c r="B30" s="77" t="s">
        <v>80</v>
      </c>
      <c r="C30" s="38">
        <f>SUM('List for Export'!F30,'List for Export'!F95,'List for Export'!F160,'List for Export'!F225)</f>
        <v>0</v>
      </c>
    </row>
    <row r="31" spans="1:3" x14ac:dyDescent="0.25">
      <c r="A31" s="38" t="s">
        <v>137</v>
      </c>
      <c r="B31" s="77" t="s">
        <v>81</v>
      </c>
      <c r="C31" s="38">
        <f>SUM('List for Export'!F31,'List for Export'!F96,'List for Export'!F161,'List for Export'!F226)</f>
        <v>0</v>
      </c>
    </row>
    <row r="32" spans="1:3" x14ac:dyDescent="0.25">
      <c r="A32" s="38" t="s">
        <v>137</v>
      </c>
      <c r="B32" s="77" t="s">
        <v>82</v>
      </c>
      <c r="C32" s="38">
        <f>SUM('List for Export'!F32,'List for Export'!F97,'List for Export'!F162,'List for Export'!F227)</f>
        <v>0</v>
      </c>
    </row>
    <row r="33" spans="1:3" ht="26.4" x14ac:dyDescent="0.25">
      <c r="A33" s="38" t="s">
        <v>137</v>
      </c>
      <c r="B33" s="77" t="s">
        <v>83</v>
      </c>
      <c r="C33" s="38">
        <f>SUM('List for Export'!F33,'List for Export'!F98,'List for Export'!F163,'List for Export'!F228)</f>
        <v>0</v>
      </c>
    </row>
    <row r="34" spans="1:3" ht="26.4" x14ac:dyDescent="0.25">
      <c r="A34" s="38" t="s">
        <v>137</v>
      </c>
      <c r="B34" s="77" t="s">
        <v>67</v>
      </c>
      <c r="C34" s="38">
        <f>SUM('List for Export'!F34,'List for Export'!F99,'List for Export'!F164,'List for Export'!F229)</f>
        <v>0</v>
      </c>
    </row>
    <row r="35" spans="1:3" ht="26.4" x14ac:dyDescent="0.25">
      <c r="A35" s="38" t="s">
        <v>137</v>
      </c>
      <c r="B35" s="77" t="s">
        <v>69</v>
      </c>
      <c r="C35" s="38">
        <f>SUM('List for Export'!F35,'List for Export'!F100,'List for Export'!F165,'List for Export'!F230)</f>
        <v>0</v>
      </c>
    </row>
    <row r="36" spans="1:3" x14ac:dyDescent="0.25">
      <c r="A36" s="38" t="s">
        <v>137</v>
      </c>
      <c r="B36" s="29" t="s">
        <v>28</v>
      </c>
      <c r="C36" s="38">
        <f>SUM('List for Export'!F36,'List for Export'!F101,'List for Export'!F166,'List for Export'!F231)</f>
        <v>0</v>
      </c>
    </row>
    <row r="37" spans="1:3" x14ac:dyDescent="0.25">
      <c r="A37" s="38" t="s">
        <v>1</v>
      </c>
      <c r="B37" s="77" t="s">
        <v>86</v>
      </c>
      <c r="C37" s="38">
        <f>SUM('List for Export'!F37,'List for Export'!F102,'List for Export'!F167,'List for Export'!F232)</f>
        <v>0</v>
      </c>
    </row>
    <row r="38" spans="1:3" ht="39.6" x14ac:dyDescent="0.25">
      <c r="A38" s="38" t="s">
        <v>1</v>
      </c>
      <c r="B38" s="77" t="s">
        <v>101</v>
      </c>
      <c r="C38" s="38">
        <f>SUM('List for Export'!F38,'List for Export'!F103,'List for Export'!F168,'List for Export'!F233)</f>
        <v>0</v>
      </c>
    </row>
    <row r="39" spans="1:3" x14ac:dyDescent="0.25">
      <c r="A39" s="38" t="s">
        <v>1</v>
      </c>
      <c r="B39" s="77" t="s">
        <v>102</v>
      </c>
      <c r="C39" s="38">
        <f>SUM('List for Export'!F39,'List for Export'!F104,'List for Export'!F169,'List for Export'!F234)</f>
        <v>0</v>
      </c>
    </row>
    <row r="40" spans="1:3" x14ac:dyDescent="0.25">
      <c r="A40" s="38" t="s">
        <v>1</v>
      </c>
      <c r="B40" s="40" t="s">
        <v>128</v>
      </c>
      <c r="C40" s="38">
        <f>SUM('List for Export'!F40,'List for Export'!F105,'List for Export'!F170,'List for Export'!F235)</f>
        <v>0</v>
      </c>
    </row>
    <row r="41" spans="1:3" x14ac:dyDescent="0.25">
      <c r="A41" s="38" t="s">
        <v>1</v>
      </c>
      <c r="B41" s="40" t="s">
        <v>129</v>
      </c>
      <c r="C41" s="38">
        <f>SUM('List for Export'!F41,'List for Export'!F106,'List for Export'!F171,'List for Export'!F236)</f>
        <v>0</v>
      </c>
    </row>
    <row r="42" spans="1:3" x14ac:dyDescent="0.25">
      <c r="A42" s="38" t="s">
        <v>1</v>
      </c>
      <c r="B42" s="77" t="s">
        <v>103</v>
      </c>
      <c r="C42" s="38">
        <f>SUM('List for Export'!F42,'List for Export'!F107,'List for Export'!F172,'List for Export'!F237)</f>
        <v>0</v>
      </c>
    </row>
    <row r="43" spans="1:3" ht="26.4" x14ac:dyDescent="0.25">
      <c r="A43" s="38" t="s">
        <v>1</v>
      </c>
      <c r="B43" s="40" t="s">
        <v>130</v>
      </c>
      <c r="C43" s="38">
        <f>SUM('List for Export'!F43,'List for Export'!F108,'List for Export'!F173,'List for Export'!F238)</f>
        <v>0</v>
      </c>
    </row>
    <row r="44" spans="1:3" x14ac:dyDescent="0.25">
      <c r="A44" s="38" t="s">
        <v>1</v>
      </c>
      <c r="B44" s="40" t="s">
        <v>131</v>
      </c>
      <c r="C44" s="38">
        <f>SUM('List for Export'!F44,'List for Export'!F109,'List for Export'!F174,'List for Export'!F239)</f>
        <v>0</v>
      </c>
    </row>
    <row r="45" spans="1:3" x14ac:dyDescent="0.25">
      <c r="A45" s="38" t="s">
        <v>1</v>
      </c>
      <c r="B45" s="40" t="s">
        <v>132</v>
      </c>
      <c r="C45" s="38">
        <f>SUM('List for Export'!F45,'List for Export'!F110,'List for Export'!F175,'List for Export'!F240)</f>
        <v>0</v>
      </c>
    </row>
    <row r="46" spans="1:3" x14ac:dyDescent="0.25">
      <c r="A46" s="38" t="s">
        <v>1</v>
      </c>
      <c r="B46" s="40" t="s">
        <v>133</v>
      </c>
      <c r="C46" s="38">
        <f>SUM('List for Export'!F46,'List for Export'!F111,'List for Export'!F176,'List for Export'!F241)</f>
        <v>0</v>
      </c>
    </row>
    <row r="47" spans="1:3" ht="26.4" x14ac:dyDescent="0.25">
      <c r="A47" s="38" t="s">
        <v>1</v>
      </c>
      <c r="B47" s="40" t="s">
        <v>134</v>
      </c>
      <c r="C47" s="38">
        <f>SUM('List for Export'!F47,'List for Export'!F112,'List for Export'!F177,'List for Export'!F242)</f>
        <v>0</v>
      </c>
    </row>
    <row r="48" spans="1:3" ht="39.6" x14ac:dyDescent="0.25">
      <c r="A48" s="38" t="s">
        <v>1</v>
      </c>
      <c r="B48" s="40" t="s">
        <v>135</v>
      </c>
      <c r="C48" s="38">
        <f>SUM('List for Export'!F48,'List for Export'!F113,'List for Export'!F178,'List for Export'!F243)</f>
        <v>0</v>
      </c>
    </row>
    <row r="49" spans="1:3" x14ac:dyDescent="0.25">
      <c r="A49" s="38" t="s">
        <v>1</v>
      </c>
      <c r="B49" s="18" t="s">
        <v>84</v>
      </c>
      <c r="C49" s="38">
        <f>SUM('List for Export'!F49,'List for Export'!F114,'List for Export'!F179,'List for Export'!F244)</f>
        <v>0</v>
      </c>
    </row>
    <row r="50" spans="1:3" x14ac:dyDescent="0.25">
      <c r="A50" s="38" t="s">
        <v>1</v>
      </c>
      <c r="B50" s="89" t="s">
        <v>12</v>
      </c>
      <c r="C50" s="38">
        <f>SUM('List for Export'!F50,'List for Export'!F115,'List for Export'!F180,'List for Export'!F245)</f>
        <v>0</v>
      </c>
    </row>
    <row r="51" spans="1:3" x14ac:dyDescent="0.25">
      <c r="A51" s="38" t="s">
        <v>1</v>
      </c>
      <c r="B51" s="89" t="s">
        <v>136</v>
      </c>
      <c r="C51" s="38">
        <f>SUM('List for Export'!F51,'List for Export'!F116,'List for Export'!F181,'List for Export'!F246)</f>
        <v>0</v>
      </c>
    </row>
    <row r="52" spans="1:3" ht="26.4" x14ac:dyDescent="0.25">
      <c r="A52" s="38" t="s">
        <v>1</v>
      </c>
      <c r="B52" s="77" t="s">
        <v>68</v>
      </c>
      <c r="C52" s="38">
        <f>SUM('List for Export'!F52,'List for Export'!F117,'List for Export'!F182,'List for Export'!F247)</f>
        <v>0</v>
      </c>
    </row>
    <row r="53" spans="1:3" ht="26.4" x14ac:dyDescent="0.25">
      <c r="A53" s="38" t="s">
        <v>1</v>
      </c>
      <c r="B53" s="18" t="s">
        <v>79</v>
      </c>
      <c r="C53" s="38">
        <f>SUM('List for Export'!F53,'List for Export'!F118,'List for Export'!F183,'List for Export'!F248)</f>
        <v>0</v>
      </c>
    </row>
    <row r="54" spans="1:3" x14ac:dyDescent="0.25">
      <c r="A54" s="38" t="s">
        <v>1</v>
      </c>
      <c r="B54" s="29" t="s">
        <v>28</v>
      </c>
      <c r="C54" s="38">
        <f>SUM('List for Export'!F54,'List for Export'!F119,'List for Export'!F184,'List for Export'!F249)</f>
        <v>0</v>
      </c>
    </row>
    <row r="55" spans="1:3" ht="26.4" x14ac:dyDescent="0.25">
      <c r="A55" s="38" t="s">
        <v>37</v>
      </c>
      <c r="B55" s="18" t="s">
        <v>89</v>
      </c>
      <c r="C55" s="38">
        <f>SUM('List for Export'!F55,'List for Export'!F120,'List for Export'!F185,'List for Export'!F250)</f>
        <v>0</v>
      </c>
    </row>
    <row r="56" spans="1:3" ht="26.4" x14ac:dyDescent="0.25">
      <c r="A56" s="38" t="s">
        <v>37</v>
      </c>
      <c r="B56" s="18" t="s">
        <v>90</v>
      </c>
      <c r="C56" s="38">
        <f>SUM('List for Export'!F56,'List for Export'!F121,'List for Export'!F186,'List for Export'!F251)</f>
        <v>0</v>
      </c>
    </row>
    <row r="57" spans="1:3" ht="26.4" x14ac:dyDescent="0.25">
      <c r="A57" s="38" t="s">
        <v>37</v>
      </c>
      <c r="B57" s="18" t="s">
        <v>104</v>
      </c>
      <c r="C57" s="38">
        <f>SUM('List for Export'!F57,'List for Export'!F122,'List for Export'!F187,'List for Export'!F252)</f>
        <v>0</v>
      </c>
    </row>
    <row r="58" spans="1:3" x14ac:dyDescent="0.25">
      <c r="A58" s="38" t="s">
        <v>37</v>
      </c>
      <c r="B58" s="18" t="s">
        <v>105</v>
      </c>
      <c r="C58" s="38">
        <f>SUM('List for Export'!F58,'List for Export'!F123,'List for Export'!F188,'List for Export'!F253)</f>
        <v>0</v>
      </c>
    </row>
    <row r="59" spans="1:3" x14ac:dyDescent="0.25">
      <c r="A59" s="38" t="s">
        <v>37</v>
      </c>
      <c r="B59" s="18" t="s">
        <v>106</v>
      </c>
      <c r="C59" s="38">
        <f>SUM('List for Export'!F59,'List for Export'!F124,'List for Export'!F189,'List for Export'!F254)</f>
        <v>0</v>
      </c>
    </row>
    <row r="60" spans="1:3" ht="26.4" x14ac:dyDescent="0.25">
      <c r="A60" s="38" t="s">
        <v>37</v>
      </c>
      <c r="B60" s="18" t="s">
        <v>107</v>
      </c>
      <c r="C60" s="38">
        <f>SUM('List for Export'!F60,'List for Export'!F125,'List for Export'!F190,'List for Export'!F255)</f>
        <v>0</v>
      </c>
    </row>
    <row r="61" spans="1:3" x14ac:dyDescent="0.25">
      <c r="A61" s="38" t="s">
        <v>37</v>
      </c>
      <c r="B61" s="18" t="s">
        <v>100</v>
      </c>
      <c r="C61" s="38">
        <f>SUM('List for Export'!F61,'List for Export'!F126,'List for Export'!F191,'List for Export'!F256)</f>
        <v>0</v>
      </c>
    </row>
    <row r="62" spans="1:3" x14ac:dyDescent="0.25">
      <c r="A62" s="38" t="s">
        <v>37</v>
      </c>
      <c r="B62" s="18" t="s">
        <v>88</v>
      </c>
      <c r="C62" s="38">
        <f>SUM('List for Export'!F62,'List for Export'!F127,'List for Export'!F192,'List for Export'!F257)</f>
        <v>0</v>
      </c>
    </row>
    <row r="63" spans="1:3" x14ac:dyDescent="0.25">
      <c r="A63" s="38" t="s">
        <v>37</v>
      </c>
      <c r="B63" s="18" t="s">
        <v>87</v>
      </c>
      <c r="C63" s="38">
        <f>SUM('List for Export'!F63,'List for Export'!F128,'List for Export'!F193,'List for Export'!F258)</f>
        <v>0</v>
      </c>
    </row>
    <row r="64" spans="1:3" x14ac:dyDescent="0.25">
      <c r="A64" s="38" t="s">
        <v>37</v>
      </c>
      <c r="B64" s="17" t="s">
        <v>38</v>
      </c>
      <c r="C64" s="38">
        <f>SUM('List for Export'!F64,'List for Export'!F129,'List for Export'!F194,'List for Export'!F259)</f>
        <v>0</v>
      </c>
    </row>
    <row r="65" spans="1:3" x14ac:dyDescent="0.25">
      <c r="A65" s="38" t="s">
        <v>37</v>
      </c>
      <c r="B65" s="18" t="s">
        <v>48</v>
      </c>
      <c r="C65" s="38">
        <f>SUM('List for Export'!F65,'List for Export'!F130,'List for Export'!F195,'List for Export'!F260)</f>
        <v>0</v>
      </c>
    </row>
    <row r="66" spans="1:3" x14ac:dyDescent="0.25">
      <c r="A66" s="38" t="s">
        <v>37</v>
      </c>
      <c r="B66" s="29" t="s">
        <v>28</v>
      </c>
      <c r="C66" s="38">
        <f>SUM('List for Export'!F66,'List for Export'!F131,'List for Export'!F196,'List for Export'!F261)</f>
        <v>0</v>
      </c>
    </row>
  </sheetData>
  <sheetProtection algorithmName="SHA-512" hashValue="ABgI6LnMHd/pUnBpT5ODkX0HvdbGXeC0XKZDSxfpcjjxG4Z24AughVdAwb4IZrQL0dRGK2fUuheJ72euvYuGug==" saltValue="ptpIJa0Aja5kHXinrkx2/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K35" sqref="K35"/>
    </sheetView>
  </sheetViews>
  <sheetFormatPr defaultRowHeight="13.2" x14ac:dyDescent="0.25"/>
  <sheetData/>
  <sheetProtection algorithmName="SHA-512" hashValue="ZOHwiNLDcK0RT/W03XVlofuBtcE36HdLpAWlqQhZ+sG83lU73h7nJp6SPj4u7cwReLMcxfkCVvnYNQtKCHRTLg==" saltValue="7k7hWWubBCKMYMipWKD6pg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O30" sqref="O30"/>
    </sheetView>
  </sheetViews>
  <sheetFormatPr defaultRowHeight="13.2" x14ac:dyDescent="0.25"/>
  <sheetData/>
  <sheetProtection algorithmName="SHA-512" hashValue="j/x+xLCDMgHbIGoVVsfBmgcPu2uiR8cwC9f58L91V+vX5qcIybcROfmIzT10if8OUh5EgZm1mja3VU+2q+56Nw==" saltValue="ZsYRGQ4BNmHkAEYIDzsy+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1240-C780-4AC7-972E-AD299B8DC2C9}">
  <dimension ref="A1"/>
  <sheetViews>
    <sheetView workbookViewId="0">
      <selection activeCell="B2" sqref="B2"/>
    </sheetView>
  </sheetViews>
  <sheetFormatPr defaultRowHeight="13.2" x14ac:dyDescent="0.25"/>
  <sheetData/>
  <sheetProtection algorithmName="SHA-512" hashValue="nj19rsviE6c6pbDkESBe8dF1py/ya4S7uz+GVph+L52jxTc5yMxNDeiXrR1iyVnmjD7XTi1dI0lK3chQS03xoQ==" saltValue="BHo+8glkK0ANSlMihTHJVw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35" sqref="F35"/>
    </sheetView>
  </sheetViews>
  <sheetFormatPr defaultRowHeight="13.2" x14ac:dyDescent="0.25"/>
  <sheetData/>
  <sheetProtection algorithmName="SHA-512" hashValue="CC2OUk15tx9lK2rAQbH9oVJyP+ViGPqymJ7ciD5DH2HKB/Rtwnlg+HzyPiwt/XT9/0fl8EsFjnYQm5kYE/8hAQ==" saltValue="mQDe5oAdJwK2tJUfgvUzeQ==" spinCount="100000"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T21" sqref="T21"/>
    </sheetView>
  </sheetViews>
  <sheetFormatPr defaultRowHeight="13.2" x14ac:dyDescent="0.25"/>
  <sheetData/>
  <sheetProtection algorithmName="SHA-512" hashValue="H3kixMF/q8noNo5TUeqAjCObpdEcFCZiy5l4jnuzL+IDc41rMjDN8rKwk1fZSTzBPZ8E4c72/jBmORz4onNkuQ==" saltValue="Pj5yc5hRzmT+eiB+ct+6vg==" spinCount="100000" sheet="1" objects="1" scenarios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X1096"/>
  <sheetViews>
    <sheetView workbookViewId="0">
      <pane ySplit="6" topLeftCell="A7" activePane="bottomLeft" state="frozen"/>
      <selection pane="bottomLeft" activeCell="A2" sqref="A2"/>
    </sheetView>
  </sheetViews>
  <sheetFormatPr defaultColWidth="8.88671875" defaultRowHeight="13.2" x14ac:dyDescent="0.25"/>
  <cols>
    <col min="1" max="1" width="19.6640625" style="8" customWidth="1"/>
    <col min="2" max="4" width="22.109375" style="8" customWidth="1"/>
    <col min="5" max="5" width="12.33203125" style="8" customWidth="1"/>
    <col min="6" max="6" width="23" style="8" customWidth="1"/>
    <col min="7" max="7" width="17.109375" style="8" customWidth="1"/>
    <col min="8" max="9" width="49.44140625" style="8" customWidth="1"/>
    <col min="10" max="10" width="24.44140625" style="8" customWidth="1"/>
    <col min="11" max="11" width="29" style="8" customWidth="1"/>
    <col min="12" max="12" width="35.44140625" style="8" customWidth="1"/>
    <col min="13" max="13" width="28.5546875" style="8" customWidth="1"/>
    <col min="14" max="14" width="29" style="8" customWidth="1"/>
    <col min="15" max="15" width="53.109375" style="8" customWidth="1"/>
    <col min="16" max="16" width="20.88671875" style="8" customWidth="1"/>
    <col min="17" max="17" width="28.33203125" style="8" customWidth="1"/>
    <col min="18" max="18" width="28.109375" style="8" customWidth="1"/>
    <col min="19" max="19" width="53.109375" style="8" customWidth="1"/>
    <col min="20" max="20" width="18.109375" style="8" customWidth="1"/>
    <col min="21" max="22" width="53.109375" style="8" customWidth="1"/>
    <col min="23" max="16384" width="8.88671875" style="10"/>
  </cols>
  <sheetData>
    <row r="1" spans="1:24" s="7" customFormat="1" ht="39" customHeight="1" x14ac:dyDescent="0.25">
      <c r="A1" s="98" t="s">
        <v>156</v>
      </c>
      <c r="B1" s="98"/>
      <c r="C1" s="98"/>
      <c r="D1" s="99" t="s">
        <v>114</v>
      </c>
      <c r="E1" s="99"/>
      <c r="F1" s="99"/>
      <c r="G1" s="99"/>
      <c r="H1" s="99"/>
      <c r="I1" s="99"/>
      <c r="J1" s="67" t="s">
        <v>36</v>
      </c>
      <c r="K1" s="28"/>
      <c r="L1" s="28"/>
      <c r="M1" s="28"/>
      <c r="N1" s="28"/>
      <c r="O1" s="28"/>
      <c r="P1" s="28"/>
      <c r="Q1" s="69"/>
      <c r="R1" s="69"/>
      <c r="S1" s="69"/>
      <c r="T1" s="69"/>
      <c r="U1" s="69"/>
      <c r="V1" s="69"/>
    </row>
    <row r="2" spans="1:24" ht="31.95" customHeight="1" x14ac:dyDescent="0.25">
      <c r="A2" s="68" t="s">
        <v>24</v>
      </c>
      <c r="B2" s="17" t="s">
        <v>24</v>
      </c>
      <c r="C2" s="17"/>
      <c r="F2" s="17" t="s">
        <v>119</v>
      </c>
      <c r="G2" s="65"/>
      <c r="H2" s="17"/>
      <c r="I2" s="18" t="s">
        <v>24</v>
      </c>
      <c r="J2" s="18" t="s">
        <v>24</v>
      </c>
      <c r="K2" s="17"/>
      <c r="L2" s="17"/>
      <c r="M2" s="17"/>
      <c r="N2" s="17"/>
      <c r="O2" s="17"/>
      <c r="P2" s="17"/>
    </row>
    <row r="3" spans="1:24" ht="21" customHeight="1" x14ac:dyDescent="0.3">
      <c r="A3" s="30" t="s">
        <v>60</v>
      </c>
      <c r="B3" s="9" t="s">
        <v>24</v>
      </c>
      <c r="C3" s="17"/>
      <c r="D3" s="17"/>
      <c r="E3" s="17"/>
      <c r="F3" s="18" t="s">
        <v>24</v>
      </c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24" ht="27" customHeight="1" x14ac:dyDescent="0.3">
      <c r="A4" s="63" t="s">
        <v>42</v>
      </c>
      <c r="B4" s="64" t="s">
        <v>61</v>
      </c>
      <c r="C4" s="64"/>
      <c r="D4" s="9"/>
      <c r="E4" s="17" t="s">
        <v>124</v>
      </c>
      <c r="F4" s="100" t="s">
        <v>125</v>
      </c>
      <c r="G4" s="100"/>
      <c r="H4" s="100"/>
      <c r="I4" s="18"/>
      <c r="J4" s="18"/>
      <c r="K4" s="18"/>
      <c r="L4" s="17"/>
      <c r="M4" s="17"/>
      <c r="N4" s="17"/>
      <c r="P4" s="17"/>
      <c r="R4" s="18" t="s">
        <v>46</v>
      </c>
      <c r="S4" s="17"/>
      <c r="T4" s="17"/>
      <c r="U4" s="17"/>
      <c r="V4" s="17"/>
      <c r="W4" s="17"/>
      <c r="X4" s="17"/>
    </row>
    <row r="5" spans="1:24" ht="24.9" customHeight="1" thickBot="1" x14ac:dyDescent="0.35">
      <c r="A5" s="30" t="s">
        <v>32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</row>
    <row r="6" spans="1:24" s="62" customFormat="1" ht="88.5" customHeight="1" thickTop="1" thickBot="1" x14ac:dyDescent="0.3">
      <c r="A6" s="58" t="s">
        <v>0</v>
      </c>
      <c r="B6" s="58" t="s">
        <v>73</v>
      </c>
      <c r="C6" s="58" t="s">
        <v>108</v>
      </c>
      <c r="D6" s="58" t="s">
        <v>40</v>
      </c>
      <c r="E6" s="58" t="s">
        <v>29</v>
      </c>
      <c r="F6" s="58" t="s">
        <v>74</v>
      </c>
      <c r="G6" s="58" t="s">
        <v>30</v>
      </c>
      <c r="H6" s="59" t="s">
        <v>49</v>
      </c>
      <c r="I6" s="59" t="s">
        <v>56</v>
      </c>
      <c r="J6" s="58" t="s">
        <v>76</v>
      </c>
      <c r="K6" s="58" t="s">
        <v>22</v>
      </c>
      <c r="L6" s="58" t="s">
        <v>31</v>
      </c>
      <c r="M6" s="58" t="s">
        <v>44</v>
      </c>
      <c r="N6" s="58" t="s">
        <v>121</v>
      </c>
      <c r="O6" s="58" t="s">
        <v>70</v>
      </c>
      <c r="P6" s="58" t="s">
        <v>75</v>
      </c>
      <c r="Q6" s="58" t="s">
        <v>71</v>
      </c>
      <c r="R6" s="58" t="s">
        <v>37</v>
      </c>
      <c r="S6" s="58" t="s">
        <v>17</v>
      </c>
      <c r="T6" s="58" t="s">
        <v>59</v>
      </c>
      <c r="U6" s="58" t="s">
        <v>118</v>
      </c>
      <c r="V6" s="60" t="s">
        <v>20</v>
      </c>
    </row>
    <row r="7" spans="1:24" ht="13.8" thickTop="1" x14ac:dyDescent="0.25">
      <c r="A7" s="11"/>
      <c r="B7" s="9"/>
      <c r="C7" s="9"/>
      <c r="D7" s="9"/>
      <c r="F7" s="12"/>
      <c r="G7" s="13"/>
      <c r="H7" s="13"/>
      <c r="J7" s="12"/>
      <c r="O7" s="9"/>
      <c r="P7" s="54"/>
      <c r="Q7" s="12"/>
      <c r="S7" s="9"/>
      <c r="U7" s="9"/>
      <c r="V7" s="9"/>
    </row>
    <row r="8" spans="1:24" x14ac:dyDescent="0.25">
      <c r="A8" s="11"/>
      <c r="B8" s="9"/>
      <c r="C8" s="9"/>
      <c r="D8" s="9"/>
      <c r="F8" s="12"/>
      <c r="G8" s="14"/>
      <c r="H8" s="14"/>
      <c r="J8" s="12"/>
      <c r="K8" s="9"/>
      <c r="P8" s="54"/>
      <c r="Q8" s="12"/>
    </row>
    <row r="9" spans="1:24" x14ac:dyDescent="0.25">
      <c r="A9" s="11"/>
      <c r="B9" s="9"/>
      <c r="C9" s="9"/>
      <c r="D9" s="9"/>
      <c r="F9" s="12"/>
      <c r="G9" s="14"/>
      <c r="H9" s="14"/>
      <c r="J9" s="12"/>
      <c r="P9" s="55"/>
      <c r="Q9" s="12"/>
    </row>
    <row r="10" spans="1:24" x14ac:dyDescent="0.25">
      <c r="A10" s="11"/>
      <c r="B10" s="9"/>
      <c r="C10" s="9"/>
      <c r="D10" s="9"/>
      <c r="F10" s="12"/>
      <c r="G10" s="13"/>
      <c r="H10" s="14"/>
      <c r="J10" s="12"/>
      <c r="P10" s="54"/>
      <c r="Q10" s="12"/>
    </row>
    <row r="11" spans="1:24" x14ac:dyDescent="0.25">
      <c r="A11" s="11"/>
      <c r="B11" s="9"/>
      <c r="C11" s="9"/>
      <c r="D11" s="9"/>
      <c r="F11" s="12"/>
      <c r="G11" s="14"/>
      <c r="H11" s="14"/>
      <c r="J11" s="12"/>
      <c r="P11" s="54"/>
      <c r="Q11" s="12"/>
    </row>
    <row r="12" spans="1:24" x14ac:dyDescent="0.25">
      <c r="A12" s="11"/>
      <c r="B12" s="9"/>
      <c r="C12" s="9"/>
      <c r="D12" s="9"/>
      <c r="F12" s="12"/>
      <c r="G12" s="14"/>
      <c r="H12" s="14"/>
      <c r="J12" s="12"/>
      <c r="P12" s="54"/>
      <c r="Q12" s="12"/>
    </row>
    <row r="13" spans="1:24" x14ac:dyDescent="0.25">
      <c r="A13" s="11"/>
      <c r="B13" s="9"/>
      <c r="C13" s="9"/>
      <c r="D13" s="9"/>
      <c r="F13" s="12"/>
      <c r="G13" s="13"/>
      <c r="H13" s="13"/>
      <c r="J13" s="12"/>
      <c r="P13" s="54"/>
      <c r="Q13" s="12"/>
    </row>
    <row r="14" spans="1:24" x14ac:dyDescent="0.25">
      <c r="A14" s="11"/>
      <c r="B14" s="9"/>
      <c r="C14" s="9"/>
      <c r="D14" s="9"/>
      <c r="F14" s="12"/>
      <c r="G14" s="14"/>
      <c r="H14" s="14"/>
      <c r="J14" s="12"/>
      <c r="K14" s="9"/>
      <c r="P14" s="54"/>
      <c r="Q14" s="12"/>
    </row>
    <row r="15" spans="1:24" x14ac:dyDescent="0.25">
      <c r="A15" s="11"/>
      <c r="B15" s="9"/>
      <c r="C15" s="9"/>
      <c r="D15" s="9"/>
      <c r="F15" s="12"/>
      <c r="G15" s="14"/>
      <c r="H15" s="14"/>
      <c r="J15" s="12"/>
      <c r="P15" s="54"/>
      <c r="Q15" s="12"/>
    </row>
    <row r="16" spans="1:24" x14ac:dyDescent="0.25">
      <c r="A16" s="11"/>
      <c r="B16" s="9"/>
      <c r="C16" s="9"/>
      <c r="D16" s="9"/>
      <c r="F16" s="12"/>
      <c r="G16" s="13"/>
      <c r="H16" s="14"/>
      <c r="J16" s="12"/>
      <c r="P16" s="54"/>
      <c r="Q16" s="12"/>
    </row>
    <row r="17" spans="1:17" x14ac:dyDescent="0.25">
      <c r="A17" s="11"/>
      <c r="B17" s="9"/>
      <c r="C17" s="9"/>
      <c r="D17" s="9"/>
      <c r="F17" s="12"/>
      <c r="G17" s="14"/>
      <c r="H17" s="14"/>
      <c r="J17" s="12"/>
      <c r="P17" s="54"/>
      <c r="Q17" s="12"/>
    </row>
    <row r="18" spans="1:17" x14ac:dyDescent="0.25">
      <c r="A18" s="11"/>
      <c r="B18" s="9"/>
      <c r="C18" s="9"/>
      <c r="D18" s="9"/>
      <c r="F18" s="12"/>
      <c r="G18" s="14"/>
      <c r="H18" s="14"/>
      <c r="J18" s="12"/>
      <c r="P18" s="54"/>
      <c r="Q18" s="12"/>
    </row>
    <row r="19" spans="1:17" x14ac:dyDescent="0.25">
      <c r="A19" s="11"/>
      <c r="B19" s="9"/>
      <c r="C19" s="9"/>
      <c r="D19" s="9"/>
      <c r="F19" s="12"/>
      <c r="G19" s="13"/>
      <c r="H19" s="13"/>
      <c r="J19" s="12"/>
      <c r="P19" s="54"/>
      <c r="Q19" s="12"/>
    </row>
    <row r="20" spans="1:17" x14ac:dyDescent="0.25">
      <c r="A20" s="11"/>
      <c r="B20" s="9"/>
      <c r="C20" s="9"/>
      <c r="D20" s="9"/>
      <c r="F20" s="12"/>
      <c r="G20" s="14"/>
      <c r="H20" s="14"/>
      <c r="J20" s="12"/>
      <c r="K20" s="9"/>
      <c r="P20" s="54"/>
      <c r="Q20" s="12"/>
    </row>
    <row r="21" spans="1:17" x14ac:dyDescent="0.25">
      <c r="A21" s="11"/>
      <c r="B21" s="9"/>
      <c r="C21" s="9"/>
      <c r="D21" s="9"/>
      <c r="F21" s="12"/>
      <c r="G21" s="14"/>
      <c r="H21" s="14"/>
      <c r="J21" s="12"/>
      <c r="P21" s="54"/>
      <c r="Q21" s="12"/>
    </row>
    <row r="22" spans="1:17" x14ac:dyDescent="0.25">
      <c r="A22" s="11"/>
      <c r="B22" s="9"/>
      <c r="C22" s="9"/>
      <c r="D22" s="9"/>
      <c r="F22" s="12"/>
      <c r="G22" s="13"/>
      <c r="H22" s="14"/>
      <c r="J22" s="12"/>
      <c r="P22" s="54"/>
      <c r="Q22" s="12"/>
    </row>
    <row r="23" spans="1:17" x14ac:dyDescent="0.25">
      <c r="A23" s="11"/>
      <c r="B23" s="9"/>
      <c r="C23" s="9"/>
      <c r="D23" s="9"/>
      <c r="F23" s="12"/>
      <c r="G23" s="14"/>
      <c r="H23" s="14"/>
      <c r="J23" s="12"/>
      <c r="P23" s="54"/>
      <c r="Q23" s="12"/>
    </row>
    <row r="24" spans="1:17" x14ac:dyDescent="0.25">
      <c r="A24" s="11"/>
      <c r="B24" s="9"/>
      <c r="C24" s="9"/>
      <c r="D24" s="9"/>
      <c r="F24" s="12"/>
      <c r="G24" s="14"/>
      <c r="H24" s="14"/>
      <c r="J24" s="12"/>
      <c r="P24" s="54"/>
      <c r="Q24" s="12"/>
    </row>
    <row r="25" spans="1:17" x14ac:dyDescent="0.25">
      <c r="A25" s="11"/>
      <c r="B25" s="9"/>
      <c r="C25" s="9"/>
      <c r="D25" s="9"/>
      <c r="F25" s="12"/>
      <c r="G25" s="13"/>
      <c r="H25" s="13"/>
      <c r="J25" s="12"/>
      <c r="P25" s="54"/>
      <c r="Q25" s="12"/>
    </row>
    <row r="26" spans="1:17" x14ac:dyDescent="0.25">
      <c r="A26" s="11"/>
      <c r="B26" s="9"/>
      <c r="C26" s="9"/>
      <c r="D26" s="9"/>
      <c r="F26" s="12"/>
      <c r="G26" s="14"/>
      <c r="H26" s="14"/>
      <c r="J26" s="12"/>
      <c r="K26" s="9"/>
      <c r="P26" s="54"/>
      <c r="Q26" s="12"/>
    </row>
    <row r="27" spans="1:17" x14ac:dyDescent="0.25">
      <c r="A27" s="11"/>
      <c r="B27" s="9"/>
      <c r="C27" s="9"/>
      <c r="D27" s="9"/>
      <c r="F27" s="12"/>
      <c r="G27" s="14"/>
      <c r="H27" s="14"/>
      <c r="I27" s="14"/>
      <c r="J27" s="12"/>
      <c r="P27" s="54"/>
      <c r="Q27" s="12"/>
    </row>
    <row r="28" spans="1:17" x14ac:dyDescent="0.25">
      <c r="A28" s="11"/>
      <c r="B28" s="9"/>
      <c r="C28" s="9"/>
      <c r="D28" s="9"/>
      <c r="F28" s="12"/>
      <c r="G28" s="14"/>
      <c r="H28" s="14"/>
      <c r="I28" s="14"/>
      <c r="J28" s="12"/>
      <c r="P28" s="54"/>
      <c r="Q28" s="12"/>
    </row>
    <row r="29" spans="1:17" x14ac:dyDescent="0.25">
      <c r="A29" s="11"/>
      <c r="B29" s="9"/>
      <c r="C29" s="9"/>
      <c r="D29" s="9"/>
      <c r="F29" s="12"/>
      <c r="G29" s="14"/>
      <c r="H29" s="14"/>
      <c r="I29" s="14"/>
      <c r="J29" s="12"/>
      <c r="P29" s="54"/>
      <c r="Q29" s="12"/>
    </row>
    <row r="30" spans="1:17" x14ac:dyDescent="0.25">
      <c r="A30" s="11"/>
      <c r="B30" s="9"/>
      <c r="C30" s="9"/>
      <c r="D30" s="9"/>
      <c r="F30" s="12"/>
      <c r="G30" s="14"/>
      <c r="H30" s="14"/>
      <c r="I30" s="14"/>
      <c r="J30" s="12"/>
      <c r="P30" s="54"/>
      <c r="Q30" s="12"/>
    </row>
    <row r="31" spans="1:17" x14ac:dyDescent="0.25">
      <c r="A31" s="11"/>
      <c r="B31" s="9"/>
      <c r="C31" s="9"/>
      <c r="D31" s="9"/>
      <c r="F31" s="12"/>
      <c r="G31" s="14"/>
      <c r="H31" s="14"/>
      <c r="I31" s="14"/>
      <c r="J31" s="12"/>
      <c r="P31" s="54"/>
      <c r="Q31" s="12"/>
    </row>
    <row r="32" spans="1:17" ht="12.75" customHeight="1" x14ac:dyDescent="0.25">
      <c r="A32" s="11"/>
      <c r="B32" s="9"/>
      <c r="C32" s="9"/>
      <c r="D32" s="9"/>
      <c r="F32" s="12"/>
      <c r="G32" s="14"/>
      <c r="H32" s="14"/>
      <c r="I32" s="14"/>
      <c r="J32" s="12"/>
      <c r="P32" s="54"/>
      <c r="Q32" s="12"/>
    </row>
    <row r="33" spans="1:17" x14ac:dyDescent="0.25">
      <c r="A33" s="11"/>
      <c r="B33" s="9"/>
      <c r="C33" s="9"/>
      <c r="D33" s="9"/>
      <c r="F33" s="12"/>
      <c r="G33" s="14"/>
      <c r="H33" s="14"/>
      <c r="I33" s="14"/>
      <c r="J33" s="12"/>
      <c r="P33" s="54"/>
      <c r="Q33" s="12"/>
    </row>
    <row r="34" spans="1:17" x14ac:dyDescent="0.25">
      <c r="A34" s="11"/>
      <c r="B34" s="9"/>
      <c r="C34" s="9"/>
      <c r="D34" s="9"/>
      <c r="F34" s="12"/>
      <c r="G34" s="14"/>
      <c r="H34" s="14"/>
      <c r="I34" s="14"/>
      <c r="J34" s="12"/>
      <c r="P34" s="54"/>
      <c r="Q34" s="12"/>
    </row>
    <row r="35" spans="1:17" x14ac:dyDescent="0.25">
      <c r="A35" s="11"/>
      <c r="B35" s="9"/>
      <c r="C35" s="9"/>
      <c r="D35" s="9"/>
      <c r="F35" s="12"/>
      <c r="G35" s="14"/>
      <c r="H35" s="14"/>
      <c r="I35" s="14"/>
      <c r="J35" s="12"/>
      <c r="P35" s="54"/>
      <c r="Q35" s="12"/>
    </row>
    <row r="36" spans="1:17" x14ac:dyDescent="0.25">
      <c r="A36" s="11"/>
      <c r="B36" s="9"/>
      <c r="C36" s="9"/>
      <c r="D36" s="9"/>
      <c r="F36" s="12"/>
      <c r="G36" s="14"/>
      <c r="H36" s="14"/>
      <c r="I36" s="14"/>
      <c r="J36" s="12"/>
      <c r="P36" s="54"/>
      <c r="Q36" s="12"/>
    </row>
    <row r="37" spans="1:17" x14ac:dyDescent="0.25">
      <c r="A37" s="11"/>
      <c r="B37" s="9"/>
      <c r="C37" s="9"/>
      <c r="D37" s="9"/>
      <c r="F37" s="12"/>
      <c r="G37" s="14"/>
      <c r="H37" s="14"/>
      <c r="I37" s="14"/>
      <c r="J37" s="12"/>
      <c r="P37" s="54"/>
      <c r="Q37" s="12"/>
    </row>
    <row r="38" spans="1:17" ht="12.75" customHeight="1" x14ac:dyDescent="0.25">
      <c r="A38" s="11"/>
      <c r="B38" s="9"/>
      <c r="C38" s="9"/>
      <c r="D38" s="9"/>
      <c r="F38" s="12"/>
      <c r="G38" s="14"/>
      <c r="H38" s="14"/>
      <c r="I38" s="14"/>
      <c r="J38" s="12"/>
      <c r="P38" s="54"/>
      <c r="Q38" s="12"/>
    </row>
    <row r="39" spans="1:17" x14ac:dyDescent="0.25">
      <c r="A39" s="11"/>
      <c r="B39" s="9"/>
      <c r="C39" s="9"/>
      <c r="D39" s="9"/>
      <c r="F39" s="12"/>
      <c r="G39" s="14"/>
      <c r="H39" s="14"/>
      <c r="I39" s="14"/>
      <c r="J39" s="12"/>
      <c r="P39" s="54"/>
      <c r="Q39" s="12"/>
    </row>
    <row r="40" spans="1:17" x14ac:dyDescent="0.25">
      <c r="A40" s="11"/>
      <c r="B40" s="9"/>
      <c r="C40" s="9"/>
      <c r="D40" s="9"/>
      <c r="F40" s="12"/>
      <c r="G40" s="14"/>
      <c r="H40" s="14"/>
      <c r="I40" s="14"/>
      <c r="J40" s="12"/>
      <c r="P40" s="54"/>
      <c r="Q40" s="12"/>
    </row>
    <row r="41" spans="1:17" x14ac:dyDescent="0.25">
      <c r="A41" s="11"/>
      <c r="B41" s="9"/>
      <c r="C41" s="9"/>
      <c r="D41" s="9"/>
      <c r="F41" s="12"/>
      <c r="G41" s="14"/>
      <c r="H41" s="14"/>
      <c r="I41" s="14"/>
      <c r="J41" s="12"/>
      <c r="P41" s="54"/>
      <c r="Q41" s="12"/>
    </row>
    <row r="42" spans="1:17" x14ac:dyDescent="0.25">
      <c r="A42" s="11"/>
      <c r="B42" s="9"/>
      <c r="C42" s="9"/>
      <c r="D42" s="9"/>
      <c r="F42" s="12"/>
      <c r="G42" s="14"/>
      <c r="H42" s="14"/>
      <c r="I42" s="14"/>
      <c r="J42" s="12"/>
      <c r="P42" s="54"/>
      <c r="Q42" s="12"/>
    </row>
    <row r="43" spans="1:17" x14ac:dyDescent="0.25">
      <c r="A43" s="15"/>
      <c r="F43" s="12"/>
      <c r="J43" s="12"/>
      <c r="P43" s="54"/>
      <c r="Q43" s="12"/>
    </row>
    <row r="44" spans="1:17" x14ac:dyDescent="0.25">
      <c r="A44" s="15"/>
      <c r="F44" s="12"/>
      <c r="J44" s="12"/>
      <c r="P44" s="54"/>
      <c r="Q44" s="12"/>
    </row>
    <row r="45" spans="1:17" x14ac:dyDescent="0.25">
      <c r="A45" s="15"/>
      <c r="F45" s="12"/>
      <c r="J45" s="12"/>
      <c r="P45" s="54"/>
      <c r="Q45" s="12"/>
    </row>
    <row r="46" spans="1:17" x14ac:dyDescent="0.25">
      <c r="A46" s="15"/>
      <c r="F46" s="12"/>
      <c r="J46" s="12"/>
      <c r="P46" s="54"/>
      <c r="Q46" s="12"/>
    </row>
    <row r="47" spans="1:17" x14ac:dyDescent="0.25">
      <c r="A47" s="15"/>
      <c r="F47" s="12"/>
      <c r="J47" s="12"/>
      <c r="P47" s="54"/>
      <c r="Q47" s="12"/>
    </row>
    <row r="48" spans="1:17" x14ac:dyDescent="0.25">
      <c r="A48" s="15"/>
      <c r="F48" s="12"/>
      <c r="J48" s="12"/>
      <c r="P48" s="54"/>
      <c r="Q48" s="12"/>
    </row>
    <row r="49" spans="1:17" x14ac:dyDescent="0.25">
      <c r="A49" s="15"/>
      <c r="F49" s="12"/>
      <c r="J49" s="12"/>
      <c r="P49" s="54"/>
      <c r="Q49" s="12"/>
    </row>
    <row r="50" spans="1:17" x14ac:dyDescent="0.25">
      <c r="A50" s="15"/>
      <c r="F50" s="12"/>
      <c r="J50" s="12"/>
      <c r="P50" s="54"/>
      <c r="Q50" s="12"/>
    </row>
    <row r="51" spans="1:17" x14ac:dyDescent="0.25">
      <c r="A51" s="15"/>
      <c r="F51" s="12"/>
      <c r="J51" s="12"/>
      <c r="P51" s="54"/>
      <c r="Q51" s="12"/>
    </row>
    <row r="52" spans="1:17" x14ac:dyDescent="0.25">
      <c r="A52" s="16"/>
      <c r="F52" s="12"/>
      <c r="J52" s="12"/>
      <c r="P52" s="54"/>
      <c r="Q52" s="12"/>
    </row>
    <row r="53" spans="1:17" x14ac:dyDescent="0.25">
      <c r="A53" s="16"/>
      <c r="F53" s="12"/>
      <c r="J53" s="12"/>
      <c r="P53" s="54"/>
      <c r="Q53" s="12"/>
    </row>
    <row r="54" spans="1:17" x14ac:dyDescent="0.25">
      <c r="A54" s="16"/>
      <c r="F54" s="12"/>
      <c r="J54" s="12"/>
      <c r="P54" s="54"/>
      <c r="Q54" s="12"/>
    </row>
    <row r="55" spans="1:17" x14ac:dyDescent="0.25">
      <c r="A55" s="16"/>
      <c r="F55" s="12"/>
      <c r="J55" s="12"/>
      <c r="P55" s="54"/>
      <c r="Q55" s="12"/>
    </row>
    <row r="56" spans="1:17" x14ac:dyDescent="0.25">
      <c r="A56" s="16"/>
      <c r="F56" s="12"/>
      <c r="J56" s="12"/>
      <c r="P56" s="54"/>
      <c r="Q56" s="12"/>
    </row>
    <row r="57" spans="1:17" x14ac:dyDescent="0.25">
      <c r="A57" s="16"/>
      <c r="F57" s="12"/>
      <c r="J57" s="12"/>
      <c r="P57" s="54"/>
      <c r="Q57" s="12"/>
    </row>
    <row r="58" spans="1:17" x14ac:dyDescent="0.25">
      <c r="A58" s="16"/>
      <c r="F58" s="12"/>
      <c r="J58" s="12"/>
      <c r="P58" s="54"/>
      <c r="Q58" s="12"/>
    </row>
    <row r="59" spans="1:17" x14ac:dyDescent="0.25">
      <c r="A59" s="16"/>
      <c r="F59" s="12"/>
      <c r="J59" s="12"/>
      <c r="P59" s="54"/>
      <c r="Q59" s="12"/>
    </row>
    <row r="60" spans="1:17" x14ac:dyDescent="0.25">
      <c r="A60" s="16"/>
      <c r="F60" s="12"/>
      <c r="J60" s="12"/>
      <c r="P60" s="54"/>
      <c r="Q60" s="12"/>
    </row>
    <row r="61" spans="1:17" x14ac:dyDescent="0.25">
      <c r="A61" s="16"/>
      <c r="F61" s="12"/>
      <c r="J61" s="12"/>
      <c r="P61" s="54"/>
      <c r="Q61" s="12"/>
    </row>
    <row r="62" spans="1:17" x14ac:dyDescent="0.25">
      <c r="A62" s="16"/>
      <c r="F62" s="12"/>
      <c r="J62" s="12"/>
      <c r="P62" s="54"/>
      <c r="Q62" s="12"/>
    </row>
    <row r="63" spans="1:17" x14ac:dyDescent="0.25">
      <c r="A63" s="16"/>
      <c r="F63" s="12"/>
      <c r="J63" s="12"/>
      <c r="P63" s="54"/>
      <c r="Q63" s="12"/>
    </row>
    <row r="64" spans="1:17" x14ac:dyDescent="0.25">
      <c r="A64" s="16"/>
      <c r="F64" s="12"/>
      <c r="J64" s="12"/>
      <c r="P64" s="54"/>
      <c r="Q64" s="12"/>
    </row>
    <row r="65" spans="1:17" x14ac:dyDescent="0.25">
      <c r="A65" s="16"/>
      <c r="F65" s="12"/>
      <c r="J65" s="12"/>
      <c r="P65" s="54"/>
      <c r="Q65" s="12"/>
    </row>
    <row r="66" spans="1:17" x14ac:dyDescent="0.25">
      <c r="A66" s="16"/>
      <c r="F66" s="12"/>
      <c r="J66" s="12"/>
      <c r="P66" s="54"/>
      <c r="Q66" s="12"/>
    </row>
    <row r="67" spans="1:17" x14ac:dyDescent="0.25">
      <c r="A67" s="16"/>
      <c r="F67" s="12"/>
      <c r="J67" s="12"/>
      <c r="P67" s="54"/>
      <c r="Q67" s="12"/>
    </row>
    <row r="68" spans="1:17" x14ac:dyDescent="0.25">
      <c r="A68" s="16"/>
      <c r="F68" s="12"/>
      <c r="J68" s="12"/>
      <c r="P68" s="54"/>
      <c r="Q68" s="12"/>
    </row>
    <row r="69" spans="1:17" x14ac:dyDescent="0.25">
      <c r="A69" s="16"/>
      <c r="F69" s="12"/>
      <c r="J69" s="12"/>
      <c r="P69" s="54"/>
      <c r="Q69" s="12"/>
    </row>
    <row r="70" spans="1:17" x14ac:dyDescent="0.25">
      <c r="A70" s="16"/>
      <c r="F70" s="12"/>
      <c r="J70" s="12"/>
      <c r="P70" s="54"/>
      <c r="Q70" s="12"/>
    </row>
    <row r="71" spans="1:17" x14ac:dyDescent="0.25">
      <c r="A71" s="16"/>
      <c r="F71" s="12"/>
      <c r="J71" s="12"/>
      <c r="P71" s="54"/>
      <c r="Q71" s="12"/>
    </row>
    <row r="72" spans="1:17" x14ac:dyDescent="0.25">
      <c r="A72" s="16"/>
      <c r="F72" s="12"/>
      <c r="J72" s="12"/>
      <c r="P72" s="54"/>
      <c r="Q72" s="12"/>
    </row>
    <row r="73" spans="1:17" x14ac:dyDescent="0.25">
      <c r="A73" s="16"/>
      <c r="F73" s="12"/>
      <c r="J73" s="12"/>
      <c r="P73" s="54"/>
      <c r="Q73" s="12"/>
    </row>
    <row r="74" spans="1:17" x14ac:dyDescent="0.25">
      <c r="A74" s="16"/>
      <c r="F74" s="12"/>
      <c r="J74" s="12"/>
      <c r="P74" s="54"/>
      <c r="Q74" s="12"/>
    </row>
    <row r="75" spans="1:17" x14ac:dyDescent="0.25">
      <c r="A75" s="16"/>
      <c r="F75" s="12"/>
      <c r="J75" s="12"/>
      <c r="P75" s="54"/>
      <c r="Q75" s="12"/>
    </row>
    <row r="76" spans="1:17" x14ac:dyDescent="0.25">
      <c r="A76" s="16"/>
      <c r="F76" s="12"/>
      <c r="J76" s="12"/>
      <c r="P76" s="54"/>
      <c r="Q76" s="12"/>
    </row>
    <row r="77" spans="1:17" x14ac:dyDescent="0.25">
      <c r="A77" s="16"/>
      <c r="F77" s="12"/>
      <c r="J77" s="12"/>
      <c r="P77" s="54"/>
      <c r="Q77" s="12"/>
    </row>
    <row r="78" spans="1:17" x14ac:dyDescent="0.25">
      <c r="A78" s="16"/>
      <c r="F78" s="12"/>
      <c r="J78" s="12"/>
      <c r="P78" s="54"/>
      <c r="Q78" s="12"/>
    </row>
    <row r="79" spans="1:17" x14ac:dyDescent="0.25">
      <c r="A79" s="16"/>
      <c r="F79" s="12"/>
      <c r="J79" s="12"/>
      <c r="P79" s="54"/>
      <c r="Q79" s="12"/>
    </row>
    <row r="80" spans="1:17" x14ac:dyDescent="0.25">
      <c r="A80" s="16"/>
      <c r="F80" s="12"/>
      <c r="J80" s="12"/>
      <c r="P80" s="54"/>
      <c r="Q80" s="12"/>
    </row>
    <row r="81" spans="1:17" x14ac:dyDescent="0.25">
      <c r="A81" s="16"/>
      <c r="F81" s="12"/>
      <c r="J81" s="12"/>
      <c r="P81" s="54"/>
      <c r="Q81" s="12"/>
    </row>
    <row r="82" spans="1:17" x14ac:dyDescent="0.25">
      <c r="A82" s="16"/>
      <c r="F82" s="12"/>
      <c r="J82" s="12"/>
      <c r="P82" s="54"/>
      <c r="Q82" s="12"/>
    </row>
    <row r="83" spans="1:17" x14ac:dyDescent="0.25">
      <c r="A83" s="16"/>
      <c r="F83" s="12"/>
      <c r="J83" s="12"/>
      <c r="P83" s="54"/>
      <c r="Q83" s="12"/>
    </row>
    <row r="84" spans="1:17" x14ac:dyDescent="0.25">
      <c r="A84" s="16"/>
      <c r="F84" s="12"/>
      <c r="J84" s="12"/>
      <c r="P84" s="54"/>
      <c r="Q84" s="12"/>
    </row>
    <row r="85" spans="1:17" x14ac:dyDescent="0.25">
      <c r="A85" s="16"/>
      <c r="F85" s="12"/>
      <c r="J85" s="12"/>
      <c r="P85" s="54"/>
      <c r="Q85" s="12"/>
    </row>
    <row r="86" spans="1:17" x14ac:dyDescent="0.25">
      <c r="A86" s="16"/>
      <c r="F86" s="12"/>
      <c r="J86" s="12"/>
      <c r="P86" s="54"/>
      <c r="Q86" s="12"/>
    </row>
    <row r="87" spans="1:17" x14ac:dyDescent="0.25">
      <c r="A87" s="16"/>
      <c r="F87" s="12"/>
      <c r="J87" s="12"/>
      <c r="P87" s="54"/>
      <c r="Q87" s="12"/>
    </row>
    <row r="88" spans="1:17" x14ac:dyDescent="0.25">
      <c r="A88" s="16"/>
      <c r="F88" s="12"/>
      <c r="J88" s="12"/>
      <c r="P88" s="54"/>
      <c r="Q88" s="12"/>
    </row>
    <row r="89" spans="1:17" x14ac:dyDescent="0.25">
      <c r="A89" s="16"/>
      <c r="F89" s="12"/>
      <c r="J89" s="12"/>
      <c r="P89" s="54"/>
      <c r="Q89" s="12"/>
    </row>
    <row r="90" spans="1:17" x14ac:dyDescent="0.25">
      <c r="A90" s="16"/>
      <c r="F90" s="12"/>
      <c r="J90" s="12"/>
      <c r="P90" s="54"/>
      <c r="Q90" s="12"/>
    </row>
    <row r="91" spans="1:17" x14ac:dyDescent="0.25">
      <c r="A91" s="16"/>
      <c r="F91" s="12"/>
      <c r="J91" s="12"/>
      <c r="P91" s="54"/>
      <c r="Q91" s="12"/>
    </row>
    <row r="92" spans="1:17" x14ac:dyDescent="0.25">
      <c r="A92" s="16"/>
      <c r="F92" s="12"/>
      <c r="J92" s="12"/>
      <c r="P92" s="54"/>
      <c r="Q92" s="12"/>
    </row>
    <row r="93" spans="1:17" x14ac:dyDescent="0.25">
      <c r="A93" s="16"/>
      <c r="F93" s="12"/>
      <c r="J93" s="12"/>
      <c r="P93" s="54"/>
      <c r="Q93" s="12"/>
    </row>
    <row r="94" spans="1:17" x14ac:dyDescent="0.25">
      <c r="A94" s="16"/>
      <c r="F94" s="12"/>
      <c r="J94" s="12"/>
      <c r="P94" s="54"/>
      <c r="Q94" s="12"/>
    </row>
    <row r="95" spans="1:17" x14ac:dyDescent="0.25">
      <c r="A95" s="16"/>
      <c r="F95" s="12"/>
      <c r="J95" s="12"/>
      <c r="P95" s="54"/>
      <c r="Q95" s="12"/>
    </row>
    <row r="96" spans="1:17" x14ac:dyDescent="0.25">
      <c r="A96" s="16"/>
      <c r="F96" s="12"/>
      <c r="J96" s="12"/>
      <c r="P96" s="54"/>
      <c r="Q96" s="12"/>
    </row>
    <row r="97" spans="1:17" x14ac:dyDescent="0.25">
      <c r="A97" s="16"/>
      <c r="F97" s="12"/>
      <c r="J97" s="12"/>
      <c r="P97" s="54"/>
      <c r="Q97" s="12"/>
    </row>
    <row r="98" spans="1:17" x14ac:dyDescent="0.25">
      <c r="A98" s="16"/>
      <c r="F98" s="12"/>
      <c r="J98" s="12"/>
      <c r="P98" s="54"/>
      <c r="Q98" s="12"/>
    </row>
    <row r="99" spans="1:17" x14ac:dyDescent="0.25">
      <c r="A99" s="16"/>
      <c r="F99" s="12"/>
      <c r="J99" s="12"/>
      <c r="P99" s="54"/>
      <c r="Q99" s="12"/>
    </row>
    <row r="100" spans="1:17" x14ac:dyDescent="0.25">
      <c r="A100" s="16"/>
      <c r="F100" s="12"/>
      <c r="J100" s="12"/>
      <c r="P100" s="54"/>
      <c r="Q100" s="12"/>
    </row>
    <row r="101" spans="1:17" x14ac:dyDescent="0.25">
      <c r="A101" s="16"/>
      <c r="F101" s="12"/>
      <c r="J101" s="12"/>
      <c r="P101" s="54"/>
      <c r="Q101" s="12"/>
    </row>
    <row r="102" spans="1:17" x14ac:dyDescent="0.25">
      <c r="A102" s="16"/>
      <c r="F102" s="12"/>
      <c r="J102" s="12"/>
      <c r="P102" s="54"/>
      <c r="Q102" s="12"/>
    </row>
    <row r="103" spans="1:17" x14ac:dyDescent="0.25">
      <c r="A103" s="16"/>
      <c r="F103" s="12"/>
      <c r="J103" s="12"/>
      <c r="P103" s="54"/>
      <c r="Q103" s="12"/>
    </row>
    <row r="104" spans="1:17" x14ac:dyDescent="0.25">
      <c r="A104" s="16"/>
      <c r="F104" s="12"/>
      <c r="J104" s="12"/>
      <c r="P104" s="54"/>
      <c r="Q104" s="12"/>
    </row>
    <row r="105" spans="1:17" x14ac:dyDescent="0.25">
      <c r="A105" s="16"/>
      <c r="F105" s="12"/>
      <c r="J105" s="12"/>
      <c r="P105" s="54"/>
      <c r="Q105" s="12"/>
    </row>
    <row r="106" spans="1:17" x14ac:dyDescent="0.25">
      <c r="A106" s="16"/>
      <c r="F106" s="12"/>
      <c r="J106" s="12"/>
      <c r="P106" s="54"/>
      <c r="Q106" s="12"/>
    </row>
    <row r="107" spans="1:17" x14ac:dyDescent="0.25">
      <c r="A107" s="16"/>
      <c r="F107" s="12"/>
      <c r="J107" s="12"/>
      <c r="P107" s="54"/>
      <c r="Q107" s="12"/>
    </row>
    <row r="108" spans="1:17" x14ac:dyDescent="0.25">
      <c r="A108" s="16"/>
      <c r="F108" s="12"/>
      <c r="J108" s="12"/>
      <c r="P108" s="54"/>
      <c r="Q108" s="12"/>
    </row>
    <row r="109" spans="1:17" x14ac:dyDescent="0.25">
      <c r="A109" s="16"/>
      <c r="F109" s="12"/>
      <c r="J109" s="12"/>
      <c r="P109" s="54"/>
      <c r="Q109" s="12"/>
    </row>
    <row r="110" spans="1:17" x14ac:dyDescent="0.25">
      <c r="A110" s="16"/>
      <c r="F110" s="12"/>
      <c r="J110" s="12"/>
      <c r="P110" s="54"/>
      <c r="Q110" s="12"/>
    </row>
    <row r="111" spans="1:17" x14ac:dyDescent="0.25">
      <c r="A111" s="16"/>
      <c r="F111" s="12"/>
      <c r="J111" s="12"/>
      <c r="P111" s="54"/>
      <c r="Q111" s="12"/>
    </row>
    <row r="112" spans="1:17" x14ac:dyDescent="0.25">
      <c r="A112" s="16"/>
      <c r="F112" s="12"/>
      <c r="J112" s="12"/>
      <c r="P112" s="54"/>
      <c r="Q112" s="12"/>
    </row>
    <row r="113" spans="1:17" x14ac:dyDescent="0.25">
      <c r="A113" s="16"/>
      <c r="F113" s="12"/>
      <c r="J113" s="12"/>
      <c r="P113" s="54"/>
      <c r="Q113" s="12"/>
    </row>
    <row r="114" spans="1:17" x14ac:dyDescent="0.25">
      <c r="A114" s="16"/>
      <c r="F114" s="12"/>
      <c r="J114" s="12"/>
      <c r="P114" s="54"/>
      <c r="Q114" s="12"/>
    </row>
    <row r="115" spans="1:17" x14ac:dyDescent="0.25">
      <c r="A115" s="16"/>
      <c r="F115" s="12"/>
      <c r="J115" s="12"/>
      <c r="P115" s="54"/>
      <c r="Q115" s="12"/>
    </row>
    <row r="116" spans="1:17" x14ac:dyDescent="0.25">
      <c r="A116" s="16"/>
      <c r="F116" s="12"/>
      <c r="J116" s="12"/>
      <c r="P116" s="54"/>
      <c r="Q116" s="12"/>
    </row>
    <row r="117" spans="1:17" x14ac:dyDescent="0.25">
      <c r="A117" s="16"/>
      <c r="F117" s="12"/>
      <c r="J117" s="12"/>
      <c r="P117" s="54"/>
      <c r="Q117" s="12"/>
    </row>
    <row r="118" spans="1:17" x14ac:dyDescent="0.25">
      <c r="A118" s="16"/>
      <c r="F118" s="12"/>
      <c r="J118" s="12"/>
      <c r="P118" s="54"/>
      <c r="Q118" s="12"/>
    </row>
    <row r="119" spans="1:17" x14ac:dyDescent="0.25">
      <c r="A119" s="16"/>
      <c r="F119" s="12"/>
      <c r="J119" s="12"/>
      <c r="P119" s="54"/>
      <c r="Q119" s="12"/>
    </row>
    <row r="120" spans="1:17" x14ac:dyDescent="0.25">
      <c r="A120" s="16"/>
      <c r="F120" s="12"/>
      <c r="J120" s="12"/>
      <c r="P120" s="54"/>
      <c r="Q120" s="12"/>
    </row>
    <row r="121" spans="1:17" x14ac:dyDescent="0.25">
      <c r="A121" s="16"/>
      <c r="F121" s="12"/>
      <c r="J121" s="12"/>
      <c r="P121" s="54"/>
      <c r="Q121" s="12"/>
    </row>
    <row r="122" spans="1:17" x14ac:dyDescent="0.25">
      <c r="A122" s="16"/>
      <c r="F122" s="12"/>
      <c r="J122" s="12"/>
      <c r="P122" s="54"/>
      <c r="Q122" s="12"/>
    </row>
    <row r="123" spans="1:17" x14ac:dyDescent="0.25">
      <c r="A123" s="16"/>
      <c r="F123" s="12"/>
      <c r="J123" s="12"/>
      <c r="P123" s="54"/>
      <c r="Q123" s="12"/>
    </row>
    <row r="124" spans="1:17" x14ac:dyDescent="0.25">
      <c r="A124" s="16"/>
      <c r="F124" s="12"/>
      <c r="J124" s="12"/>
      <c r="P124" s="54"/>
      <c r="Q124" s="12"/>
    </row>
    <row r="125" spans="1:17" x14ac:dyDescent="0.25">
      <c r="A125" s="16"/>
      <c r="F125" s="12"/>
      <c r="J125" s="12"/>
      <c r="P125" s="54"/>
      <c r="Q125" s="12"/>
    </row>
    <row r="126" spans="1:17" x14ac:dyDescent="0.25">
      <c r="A126" s="16"/>
      <c r="F126" s="12"/>
      <c r="J126" s="12"/>
      <c r="P126" s="54"/>
      <c r="Q126" s="12"/>
    </row>
    <row r="127" spans="1:17" x14ac:dyDescent="0.25">
      <c r="A127" s="16"/>
      <c r="F127" s="12"/>
      <c r="J127" s="12"/>
      <c r="P127" s="54"/>
      <c r="Q127" s="12"/>
    </row>
    <row r="128" spans="1:17" x14ac:dyDescent="0.25">
      <c r="A128" s="16"/>
      <c r="F128" s="12"/>
      <c r="J128" s="12"/>
      <c r="P128" s="54"/>
      <c r="Q128" s="12"/>
    </row>
    <row r="129" spans="1:17" x14ac:dyDescent="0.25">
      <c r="A129" s="16"/>
      <c r="F129" s="12"/>
      <c r="J129" s="12"/>
      <c r="P129" s="54"/>
      <c r="Q129" s="12"/>
    </row>
    <row r="130" spans="1:17" x14ac:dyDescent="0.25">
      <c r="A130" s="16"/>
      <c r="F130" s="12"/>
      <c r="J130" s="12"/>
      <c r="P130" s="54"/>
      <c r="Q130" s="12"/>
    </row>
    <row r="131" spans="1:17" x14ac:dyDescent="0.25">
      <c r="A131" s="16"/>
      <c r="F131" s="12"/>
      <c r="J131" s="12"/>
      <c r="P131" s="54"/>
      <c r="Q131" s="12"/>
    </row>
    <row r="132" spans="1:17" x14ac:dyDescent="0.25">
      <c r="A132" s="16"/>
      <c r="F132" s="12"/>
      <c r="J132" s="12"/>
      <c r="P132" s="54"/>
      <c r="Q132" s="12"/>
    </row>
    <row r="133" spans="1:17" x14ac:dyDescent="0.25">
      <c r="A133" s="16"/>
      <c r="F133" s="12"/>
      <c r="J133" s="12"/>
      <c r="P133" s="54"/>
      <c r="Q133" s="12"/>
    </row>
    <row r="134" spans="1:17" x14ac:dyDescent="0.25">
      <c r="A134" s="16"/>
      <c r="F134" s="12"/>
      <c r="J134" s="12"/>
      <c r="P134" s="54"/>
      <c r="Q134" s="12"/>
    </row>
    <row r="135" spans="1:17" x14ac:dyDescent="0.25">
      <c r="A135" s="16"/>
      <c r="F135" s="12"/>
      <c r="J135" s="12"/>
      <c r="P135" s="54"/>
      <c r="Q135" s="12"/>
    </row>
    <row r="136" spans="1:17" x14ac:dyDescent="0.25">
      <c r="A136" s="16"/>
      <c r="F136" s="12"/>
      <c r="J136" s="12"/>
      <c r="P136" s="54"/>
      <c r="Q136" s="12"/>
    </row>
    <row r="137" spans="1:17" x14ac:dyDescent="0.25">
      <c r="A137" s="16"/>
      <c r="F137" s="12"/>
      <c r="J137" s="12"/>
      <c r="P137" s="54"/>
      <c r="Q137" s="12"/>
    </row>
    <row r="138" spans="1:17" x14ac:dyDescent="0.25">
      <c r="A138" s="16"/>
      <c r="F138" s="12"/>
      <c r="J138" s="12"/>
      <c r="P138" s="54"/>
      <c r="Q138" s="12"/>
    </row>
    <row r="139" spans="1:17" x14ac:dyDescent="0.25">
      <c r="A139" s="16"/>
      <c r="F139" s="12"/>
      <c r="J139" s="12"/>
      <c r="P139" s="54"/>
      <c r="Q139" s="12"/>
    </row>
    <row r="140" spans="1:17" x14ac:dyDescent="0.25">
      <c r="A140" s="16"/>
      <c r="F140" s="12"/>
      <c r="J140" s="12"/>
      <c r="P140" s="54"/>
      <c r="Q140" s="12"/>
    </row>
    <row r="141" spans="1:17" x14ac:dyDescent="0.25">
      <c r="A141" s="16"/>
      <c r="F141" s="12"/>
      <c r="J141" s="12"/>
      <c r="P141" s="54"/>
      <c r="Q141" s="12"/>
    </row>
    <row r="142" spans="1:17" x14ac:dyDescent="0.25">
      <c r="A142" s="16"/>
      <c r="F142" s="12"/>
      <c r="J142" s="12"/>
      <c r="P142" s="54"/>
      <c r="Q142" s="12"/>
    </row>
    <row r="143" spans="1:17" x14ac:dyDescent="0.25">
      <c r="A143" s="16"/>
      <c r="F143" s="12"/>
      <c r="J143" s="12"/>
      <c r="P143" s="54"/>
      <c r="Q143" s="12"/>
    </row>
    <row r="144" spans="1:17" x14ac:dyDescent="0.25">
      <c r="A144" s="16"/>
      <c r="F144" s="12"/>
      <c r="J144" s="12"/>
      <c r="P144" s="54"/>
      <c r="Q144" s="12"/>
    </row>
    <row r="145" spans="1:17" x14ac:dyDescent="0.25">
      <c r="A145" s="16"/>
      <c r="F145" s="12"/>
      <c r="J145" s="12"/>
      <c r="P145" s="54"/>
      <c r="Q145" s="12"/>
    </row>
    <row r="146" spans="1:17" x14ac:dyDescent="0.25">
      <c r="A146" s="16"/>
      <c r="F146" s="12"/>
      <c r="J146" s="12"/>
      <c r="P146" s="54"/>
      <c r="Q146" s="12"/>
    </row>
    <row r="147" spans="1:17" x14ac:dyDescent="0.25">
      <c r="A147" s="16"/>
      <c r="F147" s="12"/>
      <c r="J147" s="12"/>
      <c r="P147" s="54"/>
      <c r="Q147" s="12"/>
    </row>
    <row r="148" spans="1:17" x14ac:dyDescent="0.25">
      <c r="A148" s="16"/>
      <c r="F148" s="12"/>
      <c r="J148" s="12"/>
      <c r="P148" s="54"/>
      <c r="Q148" s="12"/>
    </row>
    <row r="149" spans="1:17" x14ac:dyDescent="0.25">
      <c r="A149" s="16"/>
      <c r="F149" s="12"/>
      <c r="J149" s="12"/>
      <c r="P149" s="54"/>
      <c r="Q149" s="12"/>
    </row>
    <row r="150" spans="1:17" x14ac:dyDescent="0.25">
      <c r="A150" s="16"/>
      <c r="F150" s="12"/>
      <c r="J150" s="12"/>
      <c r="P150" s="54"/>
      <c r="Q150" s="12"/>
    </row>
    <row r="151" spans="1:17" x14ac:dyDescent="0.25">
      <c r="A151" s="16"/>
      <c r="F151" s="12"/>
      <c r="J151" s="12"/>
      <c r="P151" s="54"/>
      <c r="Q151" s="12"/>
    </row>
    <row r="152" spans="1:17" x14ac:dyDescent="0.25">
      <c r="A152" s="16"/>
      <c r="F152" s="12"/>
      <c r="J152" s="12"/>
      <c r="P152" s="54"/>
      <c r="Q152" s="12"/>
    </row>
    <row r="153" spans="1:17" x14ac:dyDescent="0.25">
      <c r="A153" s="16"/>
      <c r="F153" s="12"/>
      <c r="J153" s="12"/>
      <c r="P153" s="54"/>
      <c r="Q153" s="12"/>
    </row>
    <row r="154" spans="1:17" x14ac:dyDescent="0.25">
      <c r="A154" s="16"/>
      <c r="F154" s="12"/>
      <c r="J154" s="12"/>
      <c r="P154" s="54"/>
      <c r="Q154" s="12"/>
    </row>
    <row r="155" spans="1:17" x14ac:dyDescent="0.25">
      <c r="A155" s="16"/>
      <c r="F155" s="12"/>
      <c r="J155" s="12"/>
      <c r="P155" s="54"/>
      <c r="Q155" s="12"/>
    </row>
    <row r="156" spans="1:17" x14ac:dyDescent="0.25">
      <c r="A156" s="16"/>
      <c r="F156" s="12"/>
      <c r="J156" s="12"/>
      <c r="P156" s="54"/>
      <c r="Q156" s="12"/>
    </row>
    <row r="157" spans="1:17" x14ac:dyDescent="0.25">
      <c r="A157" s="16"/>
      <c r="F157" s="12"/>
      <c r="J157" s="12"/>
      <c r="P157" s="54"/>
      <c r="Q157" s="12"/>
    </row>
    <row r="158" spans="1:17" x14ac:dyDescent="0.25">
      <c r="A158" s="16"/>
      <c r="F158" s="12"/>
      <c r="J158" s="12"/>
      <c r="P158" s="54"/>
      <c r="Q158" s="12"/>
    </row>
    <row r="159" spans="1:17" x14ac:dyDescent="0.25">
      <c r="A159" s="16"/>
      <c r="F159" s="12"/>
      <c r="J159" s="12"/>
      <c r="P159" s="54"/>
      <c r="Q159" s="12"/>
    </row>
    <row r="160" spans="1:17" x14ac:dyDescent="0.25">
      <c r="A160" s="16"/>
      <c r="F160" s="12"/>
      <c r="J160" s="12"/>
      <c r="P160" s="54"/>
      <c r="Q160" s="12"/>
    </row>
    <row r="161" spans="1:17" x14ac:dyDescent="0.25">
      <c r="A161" s="16"/>
      <c r="F161" s="12"/>
      <c r="J161" s="12"/>
      <c r="P161" s="54"/>
      <c r="Q161" s="12"/>
    </row>
    <row r="162" spans="1:17" x14ac:dyDescent="0.25">
      <c r="A162" s="16"/>
      <c r="F162" s="12"/>
      <c r="J162" s="12"/>
      <c r="P162" s="54"/>
      <c r="Q162" s="12"/>
    </row>
    <row r="163" spans="1:17" x14ac:dyDescent="0.25">
      <c r="A163" s="16"/>
      <c r="F163" s="12"/>
      <c r="J163" s="12"/>
      <c r="P163" s="54"/>
      <c r="Q163" s="12"/>
    </row>
    <row r="164" spans="1:17" x14ac:dyDescent="0.25">
      <c r="A164" s="16"/>
      <c r="F164" s="12"/>
      <c r="J164" s="12"/>
      <c r="P164" s="54"/>
      <c r="Q164" s="12"/>
    </row>
    <row r="165" spans="1:17" x14ac:dyDescent="0.25">
      <c r="A165" s="16"/>
      <c r="F165" s="12"/>
      <c r="J165" s="12"/>
      <c r="P165" s="54"/>
      <c r="Q165" s="12"/>
    </row>
    <row r="166" spans="1:17" x14ac:dyDescent="0.25">
      <c r="A166" s="16"/>
      <c r="F166" s="12"/>
      <c r="J166" s="12"/>
      <c r="P166" s="54"/>
      <c r="Q166" s="12"/>
    </row>
    <row r="167" spans="1:17" x14ac:dyDescent="0.25">
      <c r="A167" s="16"/>
      <c r="F167" s="12"/>
      <c r="J167" s="12"/>
      <c r="P167" s="54"/>
      <c r="Q167" s="12"/>
    </row>
    <row r="168" spans="1:17" x14ac:dyDescent="0.25">
      <c r="A168" s="16"/>
      <c r="F168" s="12"/>
      <c r="J168" s="12"/>
      <c r="P168" s="54"/>
      <c r="Q168" s="12"/>
    </row>
    <row r="169" spans="1:17" x14ac:dyDescent="0.25">
      <c r="A169" s="16"/>
      <c r="F169" s="12"/>
      <c r="J169" s="12"/>
      <c r="P169" s="54"/>
      <c r="Q169" s="12"/>
    </row>
    <row r="170" spans="1:17" x14ac:dyDescent="0.25">
      <c r="A170" s="16"/>
      <c r="F170" s="12"/>
      <c r="J170" s="12"/>
      <c r="P170" s="54"/>
      <c r="Q170" s="12"/>
    </row>
    <row r="171" spans="1:17" x14ac:dyDescent="0.25">
      <c r="A171" s="16"/>
      <c r="F171" s="12"/>
      <c r="J171" s="12"/>
      <c r="P171" s="54"/>
      <c r="Q171" s="12"/>
    </row>
    <row r="172" spans="1:17" x14ac:dyDescent="0.25">
      <c r="A172" s="16"/>
      <c r="F172" s="12"/>
      <c r="J172" s="12"/>
      <c r="P172" s="54"/>
      <c r="Q172" s="12"/>
    </row>
    <row r="173" spans="1:17" x14ac:dyDescent="0.25">
      <c r="A173" s="16"/>
      <c r="F173" s="12"/>
      <c r="J173" s="12"/>
      <c r="P173" s="54"/>
      <c r="Q173" s="12"/>
    </row>
    <row r="174" spans="1:17" x14ac:dyDescent="0.25">
      <c r="A174" s="16"/>
      <c r="F174" s="12"/>
      <c r="J174" s="12"/>
      <c r="P174" s="54"/>
      <c r="Q174" s="12"/>
    </row>
    <row r="175" spans="1:17" x14ac:dyDescent="0.25">
      <c r="A175" s="16"/>
      <c r="F175" s="12"/>
      <c r="J175" s="12"/>
      <c r="P175" s="54"/>
      <c r="Q175" s="12"/>
    </row>
    <row r="176" spans="1:17" x14ac:dyDescent="0.25">
      <c r="A176" s="16"/>
      <c r="F176" s="12"/>
      <c r="J176" s="12"/>
      <c r="P176" s="54"/>
      <c r="Q176" s="12"/>
    </row>
    <row r="177" spans="1:17" x14ac:dyDescent="0.25">
      <c r="A177" s="16"/>
      <c r="F177" s="12"/>
      <c r="J177" s="12"/>
      <c r="P177" s="54"/>
      <c r="Q177" s="12"/>
    </row>
    <row r="178" spans="1:17" x14ac:dyDescent="0.25">
      <c r="A178" s="16"/>
      <c r="F178" s="12"/>
      <c r="J178" s="12"/>
      <c r="P178" s="54"/>
      <c r="Q178" s="12"/>
    </row>
    <row r="179" spans="1:17" x14ac:dyDescent="0.25">
      <c r="A179" s="16"/>
      <c r="F179" s="12"/>
      <c r="J179" s="12"/>
      <c r="P179" s="54"/>
      <c r="Q179" s="12"/>
    </row>
    <row r="180" spans="1:17" x14ac:dyDescent="0.25">
      <c r="A180" s="16"/>
      <c r="F180" s="12"/>
      <c r="J180" s="12"/>
      <c r="P180" s="54"/>
      <c r="Q180" s="12"/>
    </row>
    <row r="181" spans="1:17" x14ac:dyDescent="0.25">
      <c r="A181" s="16"/>
      <c r="F181" s="12"/>
      <c r="J181" s="12"/>
      <c r="P181" s="54"/>
      <c r="Q181" s="12"/>
    </row>
    <row r="182" spans="1:17" x14ac:dyDescent="0.25">
      <c r="A182" s="16"/>
      <c r="F182" s="12"/>
      <c r="J182" s="12"/>
      <c r="P182" s="54"/>
      <c r="Q182" s="12"/>
    </row>
    <row r="183" spans="1:17" x14ac:dyDescent="0.25">
      <c r="A183" s="16"/>
      <c r="F183" s="12"/>
      <c r="J183" s="12"/>
      <c r="P183" s="54"/>
      <c r="Q183" s="12"/>
    </row>
    <row r="184" spans="1:17" x14ac:dyDescent="0.25">
      <c r="A184" s="16"/>
      <c r="F184" s="12"/>
      <c r="J184" s="12"/>
      <c r="P184" s="54"/>
      <c r="Q184" s="12"/>
    </row>
    <row r="185" spans="1:17" x14ac:dyDescent="0.25">
      <c r="A185" s="16"/>
      <c r="F185" s="12"/>
      <c r="J185" s="12"/>
      <c r="P185" s="54"/>
      <c r="Q185" s="12"/>
    </row>
    <row r="186" spans="1:17" x14ac:dyDescent="0.25">
      <c r="A186" s="16"/>
      <c r="F186" s="12"/>
      <c r="J186" s="12"/>
      <c r="P186" s="54"/>
      <c r="Q186" s="12"/>
    </row>
    <row r="187" spans="1:17" x14ac:dyDescent="0.25">
      <c r="A187" s="16"/>
      <c r="F187" s="12"/>
      <c r="J187" s="12"/>
      <c r="P187" s="54"/>
      <c r="Q187" s="12"/>
    </row>
    <row r="188" spans="1:17" x14ac:dyDescent="0.25">
      <c r="A188" s="16"/>
      <c r="F188" s="12"/>
      <c r="J188" s="12"/>
      <c r="P188" s="54"/>
      <c r="Q188" s="12"/>
    </row>
    <row r="189" spans="1:17" x14ac:dyDescent="0.25">
      <c r="A189" s="16"/>
      <c r="F189" s="12"/>
      <c r="J189" s="12"/>
      <c r="P189" s="54"/>
      <c r="Q189" s="12"/>
    </row>
    <row r="190" spans="1:17" x14ac:dyDescent="0.25">
      <c r="A190" s="16"/>
      <c r="F190" s="12"/>
      <c r="J190" s="12"/>
      <c r="P190" s="54"/>
      <c r="Q190" s="12"/>
    </row>
    <row r="191" spans="1:17" x14ac:dyDescent="0.25">
      <c r="A191" s="16"/>
      <c r="F191" s="12"/>
      <c r="J191" s="12"/>
      <c r="P191" s="54"/>
      <c r="Q191" s="12"/>
    </row>
    <row r="192" spans="1:17" x14ac:dyDescent="0.25">
      <c r="A192" s="16"/>
      <c r="F192" s="12"/>
      <c r="J192" s="12"/>
      <c r="P192" s="54"/>
      <c r="Q192" s="12"/>
    </row>
    <row r="193" spans="1:17" x14ac:dyDescent="0.25">
      <c r="A193" s="16"/>
      <c r="F193" s="12"/>
      <c r="J193" s="12"/>
      <c r="P193" s="54"/>
      <c r="Q193" s="12"/>
    </row>
    <row r="194" spans="1:17" x14ac:dyDescent="0.25">
      <c r="A194" s="16"/>
      <c r="F194" s="12"/>
      <c r="J194" s="12"/>
      <c r="P194" s="54"/>
      <c r="Q194" s="12"/>
    </row>
    <row r="195" spans="1:17" x14ac:dyDescent="0.25">
      <c r="A195" s="16"/>
      <c r="F195" s="12"/>
      <c r="J195" s="12"/>
      <c r="P195" s="54"/>
      <c r="Q195" s="12"/>
    </row>
    <row r="196" spans="1:17" x14ac:dyDescent="0.25">
      <c r="A196" s="16"/>
      <c r="F196" s="12"/>
      <c r="J196" s="12"/>
      <c r="P196" s="54"/>
      <c r="Q196" s="12"/>
    </row>
    <row r="197" spans="1:17" x14ac:dyDescent="0.25">
      <c r="A197" s="16"/>
      <c r="F197" s="12"/>
      <c r="J197" s="12"/>
      <c r="P197" s="54"/>
      <c r="Q197" s="12"/>
    </row>
    <row r="198" spans="1:17" x14ac:dyDescent="0.25">
      <c r="A198" s="16"/>
      <c r="F198" s="12"/>
      <c r="J198" s="12"/>
      <c r="P198" s="54"/>
      <c r="Q198" s="12"/>
    </row>
    <row r="199" spans="1:17" x14ac:dyDescent="0.25">
      <c r="A199" s="16"/>
      <c r="F199" s="12"/>
      <c r="J199" s="12"/>
      <c r="P199" s="54"/>
      <c r="Q199" s="12"/>
    </row>
    <row r="200" spans="1:17" x14ac:dyDescent="0.25">
      <c r="A200" s="16"/>
      <c r="F200" s="12"/>
      <c r="J200" s="12"/>
      <c r="P200" s="54"/>
      <c r="Q200" s="12"/>
    </row>
    <row r="201" spans="1:17" x14ac:dyDescent="0.25">
      <c r="A201" s="16"/>
      <c r="F201" s="12"/>
      <c r="J201" s="12"/>
      <c r="P201" s="54"/>
      <c r="Q201" s="12"/>
    </row>
    <row r="202" spans="1:17" x14ac:dyDescent="0.25">
      <c r="A202" s="16"/>
      <c r="F202" s="12"/>
      <c r="J202" s="12"/>
      <c r="P202" s="54"/>
      <c r="Q202" s="12"/>
    </row>
    <row r="203" spans="1:17" x14ac:dyDescent="0.25">
      <c r="A203" s="16"/>
      <c r="F203" s="12"/>
      <c r="J203" s="12"/>
      <c r="P203" s="54"/>
      <c r="Q203" s="12"/>
    </row>
    <row r="204" spans="1:17" x14ac:dyDescent="0.25">
      <c r="A204" s="16"/>
      <c r="F204" s="12"/>
      <c r="J204" s="12"/>
      <c r="P204" s="54"/>
      <c r="Q204" s="12"/>
    </row>
    <row r="205" spans="1:17" x14ac:dyDescent="0.25">
      <c r="A205" s="16"/>
      <c r="F205" s="12"/>
      <c r="J205" s="12"/>
      <c r="P205" s="54"/>
      <c r="Q205" s="12"/>
    </row>
    <row r="206" spans="1:17" x14ac:dyDescent="0.25">
      <c r="A206" s="16"/>
      <c r="F206" s="12"/>
      <c r="J206" s="12"/>
      <c r="P206" s="54"/>
      <c r="Q206" s="12"/>
    </row>
    <row r="207" spans="1:17" x14ac:dyDescent="0.25">
      <c r="A207" s="16"/>
      <c r="F207" s="12"/>
      <c r="J207" s="12"/>
      <c r="P207" s="54"/>
      <c r="Q207" s="12"/>
    </row>
    <row r="208" spans="1:17" x14ac:dyDescent="0.25">
      <c r="A208" s="16"/>
      <c r="F208" s="12"/>
      <c r="J208" s="12"/>
      <c r="P208" s="54"/>
      <c r="Q208" s="12"/>
    </row>
    <row r="209" spans="1:17" x14ac:dyDescent="0.25">
      <c r="A209" s="16"/>
      <c r="F209" s="12"/>
      <c r="J209" s="12"/>
      <c r="P209" s="54"/>
      <c r="Q209" s="12"/>
    </row>
    <row r="210" spans="1:17" x14ac:dyDescent="0.25">
      <c r="A210" s="16"/>
      <c r="F210" s="12"/>
      <c r="J210" s="12"/>
      <c r="P210" s="54"/>
      <c r="Q210" s="12"/>
    </row>
    <row r="211" spans="1:17" x14ac:dyDescent="0.25">
      <c r="A211" s="16"/>
      <c r="F211" s="12"/>
      <c r="J211" s="12"/>
      <c r="P211" s="54"/>
      <c r="Q211" s="12"/>
    </row>
    <row r="212" spans="1:17" x14ac:dyDescent="0.25">
      <c r="A212" s="16"/>
      <c r="F212" s="12"/>
      <c r="J212" s="12"/>
      <c r="P212" s="54"/>
      <c r="Q212" s="12"/>
    </row>
    <row r="213" spans="1:17" x14ac:dyDescent="0.25">
      <c r="A213" s="16"/>
      <c r="F213" s="12"/>
      <c r="J213" s="12"/>
      <c r="P213" s="54"/>
      <c r="Q213" s="12"/>
    </row>
    <row r="214" spans="1:17" x14ac:dyDescent="0.25">
      <c r="A214" s="16"/>
      <c r="F214" s="12"/>
      <c r="J214" s="12"/>
      <c r="P214" s="54"/>
      <c r="Q214" s="12"/>
    </row>
    <row r="215" spans="1:17" x14ac:dyDescent="0.25">
      <c r="A215" s="16"/>
      <c r="F215" s="12"/>
      <c r="J215" s="12"/>
      <c r="P215" s="54"/>
      <c r="Q215" s="12"/>
    </row>
    <row r="216" spans="1:17" x14ac:dyDescent="0.25">
      <c r="A216" s="16"/>
      <c r="F216" s="12"/>
      <c r="J216" s="12"/>
      <c r="P216" s="54"/>
      <c r="Q216" s="12"/>
    </row>
    <row r="217" spans="1:17" x14ac:dyDescent="0.25">
      <c r="A217" s="16"/>
      <c r="F217" s="12"/>
      <c r="J217" s="12"/>
      <c r="P217" s="54"/>
      <c r="Q217" s="12"/>
    </row>
    <row r="218" spans="1:17" x14ac:dyDescent="0.25">
      <c r="A218" s="16"/>
      <c r="F218" s="12"/>
      <c r="J218" s="12"/>
      <c r="P218" s="54"/>
      <c r="Q218" s="12"/>
    </row>
    <row r="219" spans="1:17" x14ac:dyDescent="0.25">
      <c r="A219" s="16"/>
      <c r="F219" s="12"/>
      <c r="J219" s="12"/>
      <c r="P219" s="54"/>
      <c r="Q219" s="12"/>
    </row>
    <row r="220" spans="1:17" x14ac:dyDescent="0.25">
      <c r="A220" s="16"/>
      <c r="F220" s="12"/>
      <c r="J220" s="12"/>
      <c r="P220" s="54"/>
      <c r="Q220" s="12"/>
    </row>
    <row r="221" spans="1:17" x14ac:dyDescent="0.25">
      <c r="A221" s="16"/>
      <c r="F221" s="12"/>
      <c r="J221" s="12"/>
      <c r="P221" s="54"/>
      <c r="Q221" s="12"/>
    </row>
    <row r="222" spans="1:17" x14ac:dyDescent="0.25">
      <c r="A222" s="16"/>
      <c r="F222" s="12"/>
      <c r="J222" s="12"/>
      <c r="P222" s="54"/>
      <c r="Q222" s="12"/>
    </row>
    <row r="223" spans="1:17" x14ac:dyDescent="0.25">
      <c r="A223" s="16"/>
      <c r="F223" s="12"/>
      <c r="J223" s="12"/>
      <c r="P223" s="54"/>
      <c r="Q223" s="12"/>
    </row>
    <row r="224" spans="1:17" x14ac:dyDescent="0.25">
      <c r="A224" s="16"/>
      <c r="F224" s="12"/>
      <c r="J224" s="12"/>
      <c r="P224" s="54"/>
      <c r="Q224" s="12"/>
    </row>
    <row r="225" spans="1:17" x14ac:dyDescent="0.25">
      <c r="A225" s="16"/>
      <c r="F225" s="12"/>
      <c r="J225" s="12"/>
      <c r="P225" s="54"/>
      <c r="Q225" s="12"/>
    </row>
    <row r="226" spans="1:17" x14ac:dyDescent="0.25">
      <c r="A226" s="16"/>
      <c r="F226" s="12"/>
      <c r="J226" s="12"/>
      <c r="P226" s="54"/>
      <c r="Q226" s="12"/>
    </row>
    <row r="227" spans="1:17" x14ac:dyDescent="0.25">
      <c r="A227" s="16"/>
      <c r="F227" s="12"/>
      <c r="J227" s="12"/>
      <c r="P227" s="54"/>
      <c r="Q227" s="12"/>
    </row>
    <row r="228" spans="1:17" x14ac:dyDescent="0.25">
      <c r="A228" s="16"/>
      <c r="F228" s="12"/>
      <c r="J228" s="12"/>
      <c r="P228" s="54"/>
      <c r="Q228" s="12"/>
    </row>
    <row r="229" spans="1:17" x14ac:dyDescent="0.25">
      <c r="A229" s="16"/>
      <c r="F229" s="12"/>
      <c r="J229" s="12"/>
      <c r="P229" s="54"/>
      <c r="Q229" s="12"/>
    </row>
    <row r="230" spans="1:17" x14ac:dyDescent="0.25">
      <c r="A230" s="16"/>
      <c r="F230" s="12"/>
      <c r="J230" s="12"/>
      <c r="P230" s="54"/>
      <c r="Q230" s="12"/>
    </row>
    <row r="231" spans="1:17" x14ac:dyDescent="0.25">
      <c r="A231" s="16"/>
      <c r="F231" s="12"/>
      <c r="J231" s="12"/>
      <c r="P231" s="54"/>
      <c r="Q231" s="12"/>
    </row>
    <row r="232" spans="1:17" x14ac:dyDescent="0.25">
      <c r="A232" s="16"/>
      <c r="F232" s="12"/>
      <c r="J232" s="12"/>
      <c r="P232" s="54"/>
      <c r="Q232" s="12"/>
    </row>
    <row r="233" spans="1:17" x14ac:dyDescent="0.25">
      <c r="A233" s="16"/>
      <c r="F233" s="12"/>
      <c r="J233" s="12"/>
      <c r="P233" s="54"/>
      <c r="Q233" s="12"/>
    </row>
    <row r="234" spans="1:17" x14ac:dyDescent="0.25">
      <c r="A234" s="16"/>
      <c r="F234" s="12"/>
      <c r="J234" s="12"/>
      <c r="P234" s="54"/>
      <c r="Q234" s="12"/>
    </row>
    <row r="235" spans="1:17" x14ac:dyDescent="0.25">
      <c r="A235" s="16"/>
      <c r="F235" s="12"/>
      <c r="J235" s="12"/>
      <c r="P235" s="54"/>
      <c r="Q235" s="12"/>
    </row>
    <row r="236" spans="1:17" x14ac:dyDescent="0.25">
      <c r="A236" s="16"/>
      <c r="F236" s="12"/>
      <c r="J236" s="12"/>
      <c r="P236" s="54"/>
      <c r="Q236" s="12"/>
    </row>
    <row r="237" spans="1:17" x14ac:dyDescent="0.25">
      <c r="A237" s="16"/>
      <c r="F237" s="12"/>
      <c r="J237" s="12"/>
      <c r="P237" s="54"/>
      <c r="Q237" s="12"/>
    </row>
    <row r="238" spans="1:17" x14ac:dyDescent="0.25">
      <c r="A238" s="16"/>
      <c r="F238" s="12"/>
      <c r="J238" s="12"/>
      <c r="P238" s="54"/>
      <c r="Q238" s="12"/>
    </row>
    <row r="239" spans="1:17" x14ac:dyDescent="0.25">
      <c r="A239" s="16"/>
      <c r="F239" s="12"/>
      <c r="J239" s="12"/>
      <c r="P239" s="54"/>
      <c r="Q239" s="12"/>
    </row>
    <row r="240" spans="1:17" x14ac:dyDescent="0.25">
      <c r="A240" s="16"/>
      <c r="F240" s="12"/>
      <c r="J240" s="12"/>
      <c r="P240" s="54"/>
      <c r="Q240" s="12"/>
    </row>
    <row r="241" spans="1:17" x14ac:dyDescent="0.25">
      <c r="A241" s="16"/>
      <c r="F241" s="12"/>
      <c r="J241" s="12"/>
      <c r="P241" s="54"/>
      <c r="Q241" s="12"/>
    </row>
    <row r="242" spans="1:17" x14ac:dyDescent="0.25">
      <c r="A242" s="16"/>
      <c r="F242" s="12"/>
      <c r="J242" s="12"/>
      <c r="P242" s="54"/>
      <c r="Q242" s="12"/>
    </row>
    <row r="243" spans="1:17" x14ac:dyDescent="0.25">
      <c r="A243" s="16"/>
      <c r="F243" s="12"/>
      <c r="J243" s="12"/>
      <c r="P243" s="54"/>
      <c r="Q243" s="12"/>
    </row>
    <row r="244" spans="1:17" x14ac:dyDescent="0.25">
      <c r="A244" s="16"/>
      <c r="F244" s="12"/>
      <c r="J244" s="12"/>
      <c r="P244" s="54"/>
      <c r="Q244" s="12"/>
    </row>
    <row r="245" spans="1:17" x14ac:dyDescent="0.25">
      <c r="A245" s="16"/>
      <c r="F245" s="12"/>
      <c r="J245" s="12"/>
      <c r="P245" s="54"/>
      <c r="Q245" s="12"/>
    </row>
    <row r="246" spans="1:17" x14ac:dyDescent="0.25">
      <c r="A246" s="16"/>
      <c r="F246" s="12"/>
      <c r="J246" s="12"/>
      <c r="P246" s="54"/>
      <c r="Q246" s="12"/>
    </row>
    <row r="247" spans="1:17" x14ac:dyDescent="0.25">
      <c r="A247" s="16"/>
      <c r="F247" s="12"/>
      <c r="J247" s="12"/>
      <c r="P247" s="54"/>
      <c r="Q247" s="12"/>
    </row>
    <row r="248" spans="1:17" x14ac:dyDescent="0.25">
      <c r="A248" s="16"/>
      <c r="F248" s="12"/>
      <c r="J248" s="12"/>
      <c r="P248" s="54"/>
      <c r="Q248" s="12"/>
    </row>
    <row r="249" spans="1:17" x14ac:dyDescent="0.25">
      <c r="A249" s="16"/>
      <c r="F249" s="12"/>
      <c r="J249" s="12"/>
      <c r="P249" s="54"/>
      <c r="Q249" s="12"/>
    </row>
    <row r="250" spans="1:17" x14ac:dyDescent="0.25">
      <c r="A250" s="16"/>
      <c r="F250" s="12"/>
      <c r="J250" s="12"/>
      <c r="P250" s="54"/>
      <c r="Q250" s="12"/>
    </row>
    <row r="251" spans="1:17" x14ac:dyDescent="0.25">
      <c r="A251" s="16"/>
      <c r="F251" s="12"/>
      <c r="J251" s="12"/>
      <c r="P251" s="54"/>
      <c r="Q251" s="12"/>
    </row>
    <row r="252" spans="1:17" x14ac:dyDescent="0.25">
      <c r="A252" s="16"/>
      <c r="F252" s="12"/>
      <c r="J252" s="12"/>
      <c r="P252" s="54"/>
      <c r="Q252" s="12"/>
    </row>
    <row r="253" spans="1:17" x14ac:dyDescent="0.25">
      <c r="A253" s="16"/>
      <c r="F253" s="12"/>
      <c r="J253" s="12"/>
      <c r="P253" s="54"/>
      <c r="Q253" s="12"/>
    </row>
    <row r="254" spans="1:17" x14ac:dyDescent="0.25">
      <c r="A254" s="16"/>
      <c r="F254" s="12"/>
      <c r="J254" s="12"/>
      <c r="P254" s="54"/>
      <c r="Q254" s="12"/>
    </row>
    <row r="255" spans="1:17" x14ac:dyDescent="0.25">
      <c r="A255" s="16"/>
      <c r="F255" s="12"/>
      <c r="J255" s="12"/>
      <c r="P255" s="54"/>
      <c r="Q255" s="12"/>
    </row>
    <row r="256" spans="1:17" x14ac:dyDescent="0.25">
      <c r="A256" s="16"/>
      <c r="F256" s="12"/>
      <c r="J256" s="12"/>
      <c r="P256" s="54"/>
      <c r="Q256" s="12"/>
    </row>
    <row r="257" spans="1:17" x14ac:dyDescent="0.25">
      <c r="A257" s="16"/>
      <c r="F257" s="12"/>
      <c r="J257" s="12"/>
      <c r="P257" s="54"/>
      <c r="Q257" s="12"/>
    </row>
    <row r="258" spans="1:17" x14ac:dyDescent="0.25">
      <c r="A258" s="16"/>
      <c r="F258" s="12"/>
      <c r="J258" s="12"/>
      <c r="P258" s="54"/>
      <c r="Q258" s="12"/>
    </row>
    <row r="259" spans="1:17" x14ac:dyDescent="0.25">
      <c r="A259" s="16"/>
      <c r="F259" s="12"/>
      <c r="J259" s="12"/>
      <c r="P259" s="54"/>
      <c r="Q259" s="12"/>
    </row>
    <row r="260" spans="1:17" x14ac:dyDescent="0.25">
      <c r="A260" s="16"/>
      <c r="F260" s="12"/>
      <c r="J260" s="12"/>
      <c r="P260" s="54"/>
      <c r="Q260" s="12"/>
    </row>
    <row r="261" spans="1:17" x14ac:dyDescent="0.25">
      <c r="A261" s="16"/>
      <c r="F261" s="12"/>
      <c r="J261" s="12"/>
      <c r="P261" s="54"/>
      <c r="Q261" s="12"/>
    </row>
    <row r="262" spans="1:17" x14ac:dyDescent="0.25">
      <c r="A262" s="16"/>
      <c r="F262" s="12"/>
      <c r="J262" s="12"/>
      <c r="P262" s="54"/>
      <c r="Q262" s="12"/>
    </row>
    <row r="263" spans="1:17" x14ac:dyDescent="0.25">
      <c r="A263" s="16"/>
      <c r="F263" s="12"/>
      <c r="J263" s="12"/>
      <c r="P263" s="54"/>
      <c r="Q263" s="12"/>
    </row>
    <row r="264" spans="1:17" x14ac:dyDescent="0.25">
      <c r="A264" s="16"/>
      <c r="F264" s="12"/>
      <c r="J264" s="12"/>
      <c r="P264" s="54"/>
      <c r="Q264" s="12"/>
    </row>
    <row r="265" spans="1:17" x14ac:dyDescent="0.25">
      <c r="A265" s="16"/>
      <c r="F265" s="12"/>
      <c r="J265" s="12"/>
      <c r="P265" s="54"/>
      <c r="Q265" s="12"/>
    </row>
    <row r="266" spans="1:17" x14ac:dyDescent="0.25">
      <c r="A266" s="16"/>
      <c r="F266" s="12"/>
      <c r="J266" s="12"/>
      <c r="P266" s="54"/>
      <c r="Q266" s="12"/>
    </row>
    <row r="267" spans="1:17" x14ac:dyDescent="0.25">
      <c r="A267" s="16"/>
      <c r="F267" s="12"/>
      <c r="J267" s="12"/>
      <c r="P267" s="54"/>
      <c r="Q267" s="12"/>
    </row>
    <row r="268" spans="1:17" x14ac:dyDescent="0.25">
      <c r="A268" s="16"/>
      <c r="F268" s="12"/>
      <c r="J268" s="12"/>
      <c r="P268" s="54"/>
      <c r="Q268" s="12"/>
    </row>
    <row r="269" spans="1:17" x14ac:dyDescent="0.25">
      <c r="A269" s="16"/>
      <c r="F269" s="12"/>
      <c r="J269" s="12"/>
      <c r="P269" s="54"/>
      <c r="Q269" s="12"/>
    </row>
    <row r="270" spans="1:17" x14ac:dyDescent="0.25">
      <c r="A270" s="16"/>
      <c r="F270" s="12"/>
      <c r="J270" s="12"/>
      <c r="P270" s="54"/>
      <c r="Q270" s="12"/>
    </row>
    <row r="271" spans="1:17" x14ac:dyDescent="0.25">
      <c r="A271" s="16"/>
      <c r="F271" s="12"/>
      <c r="J271" s="12"/>
      <c r="P271" s="54"/>
      <c r="Q271" s="12"/>
    </row>
    <row r="272" spans="1:17" x14ac:dyDescent="0.25">
      <c r="A272" s="16"/>
      <c r="F272" s="12"/>
      <c r="J272" s="12"/>
      <c r="P272" s="54"/>
      <c r="Q272" s="12"/>
    </row>
    <row r="273" spans="1:17" x14ac:dyDescent="0.25">
      <c r="A273" s="16"/>
      <c r="F273" s="12"/>
      <c r="J273" s="12"/>
      <c r="P273" s="54"/>
      <c r="Q273" s="12"/>
    </row>
    <row r="274" spans="1:17" x14ac:dyDescent="0.25">
      <c r="A274" s="16"/>
      <c r="F274" s="12"/>
      <c r="J274" s="12"/>
      <c r="P274" s="54"/>
      <c r="Q274" s="12"/>
    </row>
    <row r="275" spans="1:17" x14ac:dyDescent="0.25">
      <c r="A275" s="16"/>
      <c r="F275" s="12"/>
      <c r="J275" s="12"/>
      <c r="P275" s="54"/>
      <c r="Q275" s="12"/>
    </row>
    <row r="276" spans="1:17" x14ac:dyDescent="0.25">
      <c r="A276" s="16"/>
      <c r="F276" s="12"/>
      <c r="J276" s="12"/>
      <c r="P276" s="54"/>
      <c r="Q276" s="12"/>
    </row>
    <row r="277" spans="1:17" x14ac:dyDescent="0.25">
      <c r="A277" s="16"/>
      <c r="F277" s="12"/>
      <c r="J277" s="12"/>
      <c r="P277" s="54"/>
      <c r="Q277" s="12"/>
    </row>
    <row r="278" spans="1:17" x14ac:dyDescent="0.25">
      <c r="A278" s="16"/>
      <c r="F278" s="12"/>
      <c r="J278" s="12"/>
      <c r="P278" s="54"/>
      <c r="Q278" s="12"/>
    </row>
    <row r="279" spans="1:17" x14ac:dyDescent="0.25">
      <c r="A279" s="16"/>
      <c r="F279" s="12"/>
      <c r="J279" s="12"/>
      <c r="P279" s="54"/>
      <c r="Q279" s="12"/>
    </row>
    <row r="280" spans="1:17" x14ac:dyDescent="0.25">
      <c r="A280" s="16"/>
      <c r="F280" s="12"/>
      <c r="J280" s="12"/>
      <c r="P280" s="54"/>
      <c r="Q280" s="12"/>
    </row>
    <row r="281" spans="1:17" x14ac:dyDescent="0.25">
      <c r="A281" s="16"/>
      <c r="F281" s="12"/>
      <c r="J281" s="12"/>
      <c r="P281" s="54"/>
      <c r="Q281" s="12"/>
    </row>
    <row r="282" spans="1:17" x14ac:dyDescent="0.25">
      <c r="A282" s="16"/>
      <c r="F282" s="12"/>
      <c r="J282" s="12"/>
      <c r="P282" s="54"/>
      <c r="Q282" s="12"/>
    </row>
    <row r="283" spans="1:17" x14ac:dyDescent="0.25">
      <c r="A283" s="16"/>
      <c r="F283" s="12"/>
      <c r="J283" s="12"/>
      <c r="P283" s="54"/>
      <c r="Q283" s="12"/>
    </row>
    <row r="284" spans="1:17" x14ac:dyDescent="0.25">
      <c r="A284" s="16"/>
      <c r="F284" s="12"/>
      <c r="J284" s="12"/>
      <c r="P284" s="54"/>
      <c r="Q284" s="12"/>
    </row>
    <row r="285" spans="1:17" x14ac:dyDescent="0.25">
      <c r="A285" s="16"/>
      <c r="F285" s="12"/>
      <c r="J285" s="12"/>
      <c r="P285" s="54"/>
      <c r="Q285" s="12"/>
    </row>
    <row r="286" spans="1:17" x14ac:dyDescent="0.25">
      <c r="A286" s="16"/>
      <c r="F286" s="12"/>
      <c r="J286" s="12"/>
      <c r="P286" s="54"/>
      <c r="Q286" s="12"/>
    </row>
    <row r="287" spans="1:17" x14ac:dyDescent="0.25">
      <c r="A287" s="16"/>
      <c r="F287" s="12"/>
      <c r="J287" s="12"/>
      <c r="P287" s="54"/>
      <c r="Q287" s="12"/>
    </row>
    <row r="288" spans="1:17" x14ac:dyDescent="0.25">
      <c r="A288" s="16"/>
      <c r="F288" s="12"/>
      <c r="J288" s="12"/>
      <c r="P288" s="54"/>
      <c r="Q288" s="12"/>
    </row>
    <row r="289" spans="1:22" x14ac:dyDescent="0.25">
      <c r="A289" s="16"/>
      <c r="F289" s="12"/>
      <c r="J289" s="12"/>
      <c r="P289" s="54"/>
      <c r="Q289" s="12"/>
    </row>
    <row r="290" spans="1:22" x14ac:dyDescent="0.25">
      <c r="A290" s="16"/>
      <c r="F290" s="12"/>
      <c r="J290" s="12"/>
      <c r="P290" s="54"/>
      <c r="Q290" s="12"/>
    </row>
    <row r="291" spans="1:22" x14ac:dyDescent="0.25">
      <c r="A291" s="16"/>
      <c r="F291" s="12"/>
      <c r="J291" s="12"/>
      <c r="P291" s="54"/>
      <c r="Q291" s="12"/>
    </row>
    <row r="292" spans="1:22" x14ac:dyDescent="0.25">
      <c r="A292" s="16"/>
      <c r="F292" s="12"/>
      <c r="J292" s="12"/>
      <c r="P292" s="54"/>
      <c r="Q292" s="12"/>
    </row>
    <row r="293" spans="1:22" x14ac:dyDescent="0.25">
      <c r="A293" s="16"/>
      <c r="F293" s="12"/>
      <c r="J293" s="12"/>
      <c r="P293" s="54"/>
      <c r="Q293" s="12"/>
    </row>
    <row r="294" spans="1:22" x14ac:dyDescent="0.25">
      <c r="A294" s="16"/>
      <c r="F294" s="12"/>
      <c r="J294" s="12"/>
      <c r="P294" s="54"/>
      <c r="Q294" s="12"/>
    </row>
    <row r="295" spans="1:22" x14ac:dyDescent="0.25">
      <c r="A295" s="16"/>
      <c r="F295" s="12"/>
      <c r="J295" s="12"/>
      <c r="P295" s="54"/>
      <c r="Q295" s="12"/>
    </row>
    <row r="296" spans="1:22" x14ac:dyDescent="0.25">
      <c r="A296" s="16"/>
      <c r="F296" s="12"/>
      <c r="J296" s="12"/>
      <c r="P296" s="54"/>
      <c r="Q296" s="12"/>
    </row>
    <row r="297" spans="1:22" x14ac:dyDescent="0.25">
      <c r="A297" s="16"/>
      <c r="F297" s="12"/>
      <c r="J297" s="12"/>
      <c r="P297" s="54"/>
      <c r="Q297" s="12"/>
    </row>
    <row r="298" spans="1:22" x14ac:dyDescent="0.25">
      <c r="F298" s="12"/>
      <c r="J298" s="12"/>
      <c r="P298" s="54"/>
      <c r="Q298" s="12"/>
    </row>
    <row r="299" spans="1:22" x14ac:dyDescent="0.25">
      <c r="F299" s="12"/>
      <c r="J299" s="12"/>
      <c r="P299" s="54"/>
      <c r="Q299" s="12"/>
    </row>
    <row r="300" spans="1:22" x14ac:dyDescent="0.25">
      <c r="F300" s="12"/>
      <c r="J300" s="12"/>
      <c r="P300" s="54"/>
      <c r="Q300" s="12"/>
    </row>
    <row r="301" spans="1:22" x14ac:dyDescent="0.25">
      <c r="F301" s="12"/>
      <c r="J301" s="12"/>
      <c r="P301" s="54"/>
      <c r="Q301" s="12"/>
    </row>
    <row r="302" spans="1:22" x14ac:dyDescent="0.25">
      <c r="A302" s="19">
        <f>COUNTA(A7:A301)</f>
        <v>0</v>
      </c>
      <c r="B302" s="19">
        <f>COUNTA(B7:B301)</f>
        <v>0</v>
      </c>
      <c r="C302" s="19"/>
      <c r="D302" s="19"/>
      <c r="E302" s="19">
        <f>COUNTA(E7:E301)</f>
        <v>0</v>
      </c>
      <c r="F302" s="19">
        <f>COUNTA(F7:F301)</f>
        <v>0</v>
      </c>
      <c r="G302" s="19">
        <f>COUNTA(G7:G301)</f>
        <v>0</v>
      </c>
      <c r="H302" s="19"/>
      <c r="I302" s="19"/>
      <c r="J302" s="19">
        <f>COUNTA(J7:J301)</f>
        <v>0</v>
      </c>
      <c r="K302" s="19">
        <f>COUNTA(K7:K301)</f>
        <v>0</v>
      </c>
      <c r="L302" s="19">
        <f>COUNTA(L7:L301)</f>
        <v>0</v>
      </c>
      <c r="M302" s="19"/>
      <c r="N302" s="19">
        <f>COUNTA(N7:N301)</f>
        <v>0</v>
      </c>
      <c r="O302" s="19">
        <f>COUNTA(O7:O301)</f>
        <v>0</v>
      </c>
      <c r="P302" s="19">
        <f>COUNTA(P7:P301)</f>
        <v>0</v>
      </c>
      <c r="Q302" s="19"/>
      <c r="R302" s="19">
        <f>COUNTA(R7:R301)</f>
        <v>0</v>
      </c>
      <c r="S302" s="19">
        <f>COUNTA(S7:S301)</f>
        <v>0</v>
      </c>
      <c r="T302" s="19"/>
      <c r="U302" s="19">
        <f>COUNTA(U7:U301)</f>
        <v>0</v>
      </c>
      <c r="V302" s="19">
        <f>COUNTA(V7:V301)</f>
        <v>0</v>
      </c>
    </row>
    <row r="303" spans="1:22" x14ac:dyDescent="0.25">
      <c r="L303" s="12"/>
    </row>
    <row r="304" spans="1:22" x14ac:dyDescent="0.25">
      <c r="L304" s="12"/>
    </row>
    <row r="305" spans="12:12" x14ac:dyDescent="0.25">
      <c r="L305" s="12"/>
    </row>
    <row r="306" spans="12:12" x14ac:dyDescent="0.25">
      <c r="L306" s="12"/>
    </row>
    <row r="307" spans="12:12" x14ac:dyDescent="0.25">
      <c r="L307" s="12"/>
    </row>
    <row r="308" spans="12:12" x14ac:dyDescent="0.25">
      <c r="L308" s="12"/>
    </row>
    <row r="309" spans="12:12" x14ac:dyDescent="0.25">
      <c r="L309" s="12"/>
    </row>
    <row r="310" spans="12:12" x14ac:dyDescent="0.25">
      <c r="L310" s="12"/>
    </row>
    <row r="311" spans="12:12" x14ac:dyDescent="0.25">
      <c r="L311" s="12"/>
    </row>
    <row r="312" spans="12:12" x14ac:dyDescent="0.25">
      <c r="L312" s="12"/>
    </row>
    <row r="313" spans="12:12" x14ac:dyDescent="0.25">
      <c r="L313" s="12"/>
    </row>
    <row r="314" spans="12:12" x14ac:dyDescent="0.25">
      <c r="L314" s="12"/>
    </row>
    <row r="315" spans="12:12" x14ac:dyDescent="0.25">
      <c r="L315" s="12"/>
    </row>
    <row r="316" spans="12:12" x14ac:dyDescent="0.25">
      <c r="L316" s="12"/>
    </row>
    <row r="317" spans="12:12" x14ac:dyDescent="0.25">
      <c r="L317" s="12"/>
    </row>
    <row r="318" spans="12:12" x14ac:dyDescent="0.25">
      <c r="L318" s="12"/>
    </row>
    <row r="319" spans="12:12" x14ac:dyDescent="0.25">
      <c r="L319" s="12"/>
    </row>
    <row r="320" spans="12:12" x14ac:dyDescent="0.25">
      <c r="L320" s="12"/>
    </row>
    <row r="321" spans="12:12" x14ac:dyDescent="0.25">
      <c r="L321" s="12"/>
    </row>
    <row r="322" spans="12:12" x14ac:dyDescent="0.25">
      <c r="L322" s="12"/>
    </row>
    <row r="323" spans="12:12" x14ac:dyDescent="0.25">
      <c r="L323" s="12"/>
    </row>
    <row r="324" spans="12:12" x14ac:dyDescent="0.25">
      <c r="L324" s="12"/>
    </row>
    <row r="325" spans="12:12" x14ac:dyDescent="0.25">
      <c r="L325" s="12"/>
    </row>
    <row r="326" spans="12:12" x14ac:dyDescent="0.25">
      <c r="L326" s="12"/>
    </row>
    <row r="327" spans="12:12" x14ac:dyDescent="0.25">
      <c r="L327" s="12"/>
    </row>
    <row r="328" spans="12:12" x14ac:dyDescent="0.25">
      <c r="L328" s="12"/>
    </row>
    <row r="329" spans="12:12" x14ac:dyDescent="0.25">
      <c r="L329" s="12"/>
    </row>
    <row r="330" spans="12:12" x14ac:dyDescent="0.25">
      <c r="L330" s="12"/>
    </row>
    <row r="331" spans="12:12" x14ac:dyDescent="0.25">
      <c r="L331" s="12"/>
    </row>
    <row r="332" spans="12:12" x14ac:dyDescent="0.25">
      <c r="L332" s="12"/>
    </row>
    <row r="333" spans="12:12" x14ac:dyDescent="0.25">
      <c r="L333" s="12"/>
    </row>
    <row r="334" spans="12:12" x14ac:dyDescent="0.25">
      <c r="L334" s="12"/>
    </row>
    <row r="335" spans="12:12" x14ac:dyDescent="0.25">
      <c r="L335" s="12"/>
    </row>
    <row r="336" spans="12:12" x14ac:dyDescent="0.25">
      <c r="L336" s="12"/>
    </row>
    <row r="337" spans="12:12" x14ac:dyDescent="0.25">
      <c r="L337" s="12"/>
    </row>
    <row r="338" spans="12:12" x14ac:dyDescent="0.25">
      <c r="L338" s="12"/>
    </row>
    <row r="339" spans="12:12" x14ac:dyDescent="0.25">
      <c r="L339" s="12"/>
    </row>
    <row r="340" spans="12:12" x14ac:dyDescent="0.25">
      <c r="L340" s="12"/>
    </row>
    <row r="341" spans="12:12" x14ac:dyDescent="0.25">
      <c r="L341" s="12"/>
    </row>
    <row r="342" spans="12:12" x14ac:dyDescent="0.25">
      <c r="L342" s="12"/>
    </row>
    <row r="343" spans="12:12" x14ac:dyDescent="0.25">
      <c r="L343" s="12"/>
    </row>
    <row r="344" spans="12:12" x14ac:dyDescent="0.25">
      <c r="L344" s="12"/>
    </row>
    <row r="345" spans="12:12" x14ac:dyDescent="0.25">
      <c r="L345" s="12"/>
    </row>
    <row r="346" spans="12:12" x14ac:dyDescent="0.25">
      <c r="L346" s="12"/>
    </row>
    <row r="347" spans="12:12" x14ac:dyDescent="0.25">
      <c r="L347" s="12"/>
    </row>
    <row r="348" spans="12:12" x14ac:dyDescent="0.25">
      <c r="L348" s="12"/>
    </row>
    <row r="349" spans="12:12" x14ac:dyDescent="0.25">
      <c r="L349" s="12"/>
    </row>
    <row r="350" spans="12:12" x14ac:dyDescent="0.25">
      <c r="L350" s="12"/>
    </row>
    <row r="351" spans="12:12" x14ac:dyDescent="0.25">
      <c r="L351" s="12"/>
    </row>
    <row r="352" spans="12:12" x14ac:dyDescent="0.25">
      <c r="L352" s="12"/>
    </row>
    <row r="353" spans="12:12" x14ac:dyDescent="0.25">
      <c r="L353" s="12"/>
    </row>
    <row r="354" spans="12:12" x14ac:dyDescent="0.25">
      <c r="L354" s="12"/>
    </row>
    <row r="355" spans="12:12" x14ac:dyDescent="0.25">
      <c r="L355" s="12"/>
    </row>
    <row r="356" spans="12:12" x14ac:dyDescent="0.25">
      <c r="L356" s="12"/>
    </row>
    <row r="357" spans="12:12" x14ac:dyDescent="0.25">
      <c r="L357" s="12"/>
    </row>
    <row r="358" spans="12:12" x14ac:dyDescent="0.25">
      <c r="L358" s="12"/>
    </row>
    <row r="359" spans="12:12" x14ac:dyDescent="0.25">
      <c r="L359" s="12"/>
    </row>
    <row r="360" spans="12:12" x14ac:dyDescent="0.25">
      <c r="L360" s="12"/>
    </row>
    <row r="361" spans="12:12" x14ac:dyDescent="0.25">
      <c r="L361" s="12"/>
    </row>
    <row r="362" spans="12:12" x14ac:dyDescent="0.25">
      <c r="L362" s="12"/>
    </row>
    <row r="363" spans="12:12" x14ac:dyDescent="0.25">
      <c r="L363" s="12"/>
    </row>
    <row r="364" spans="12:12" x14ac:dyDescent="0.25">
      <c r="L364" s="12"/>
    </row>
    <row r="365" spans="12:12" x14ac:dyDescent="0.25">
      <c r="L365" s="12"/>
    </row>
    <row r="366" spans="12:12" x14ac:dyDescent="0.25">
      <c r="L366" s="12"/>
    </row>
    <row r="367" spans="12:12" x14ac:dyDescent="0.25">
      <c r="L367" s="12"/>
    </row>
    <row r="368" spans="12:12" x14ac:dyDescent="0.25">
      <c r="L368" s="12"/>
    </row>
    <row r="369" spans="12:12" x14ac:dyDescent="0.25">
      <c r="L369" s="12"/>
    </row>
    <row r="370" spans="12:12" x14ac:dyDescent="0.25">
      <c r="L370" s="12"/>
    </row>
    <row r="371" spans="12:12" x14ac:dyDescent="0.25">
      <c r="L371" s="12"/>
    </row>
    <row r="372" spans="12:12" x14ac:dyDescent="0.25">
      <c r="L372" s="12"/>
    </row>
    <row r="373" spans="12:12" x14ac:dyDescent="0.25">
      <c r="L373" s="12"/>
    </row>
    <row r="374" spans="12:12" x14ac:dyDescent="0.25">
      <c r="L374" s="12"/>
    </row>
    <row r="375" spans="12:12" x14ac:dyDescent="0.25">
      <c r="L375" s="12"/>
    </row>
    <row r="376" spans="12:12" x14ac:dyDescent="0.25">
      <c r="L376" s="12"/>
    </row>
    <row r="377" spans="12:12" x14ac:dyDescent="0.25">
      <c r="L377" s="12"/>
    </row>
    <row r="378" spans="12:12" x14ac:dyDescent="0.25">
      <c r="L378" s="12"/>
    </row>
    <row r="379" spans="12:12" x14ac:dyDescent="0.25">
      <c r="L379" s="12"/>
    </row>
    <row r="380" spans="12:12" x14ac:dyDescent="0.25">
      <c r="L380" s="12"/>
    </row>
    <row r="381" spans="12:12" x14ac:dyDescent="0.25">
      <c r="L381" s="12"/>
    </row>
    <row r="382" spans="12:12" x14ac:dyDescent="0.25">
      <c r="L382" s="12"/>
    </row>
    <row r="383" spans="12:12" x14ac:dyDescent="0.25">
      <c r="L383" s="12"/>
    </row>
    <row r="384" spans="12:12" x14ac:dyDescent="0.25">
      <c r="L384" s="12"/>
    </row>
    <row r="385" spans="12:12" x14ac:dyDescent="0.25">
      <c r="L385" s="12"/>
    </row>
    <row r="386" spans="12:12" x14ac:dyDescent="0.25">
      <c r="L386" s="12"/>
    </row>
    <row r="387" spans="12:12" x14ac:dyDescent="0.25">
      <c r="L387" s="12"/>
    </row>
    <row r="388" spans="12:12" x14ac:dyDescent="0.25">
      <c r="L388" s="12"/>
    </row>
    <row r="389" spans="12:12" x14ac:dyDescent="0.25">
      <c r="L389" s="12"/>
    </row>
    <row r="390" spans="12:12" x14ac:dyDescent="0.25">
      <c r="L390" s="12"/>
    </row>
    <row r="391" spans="12:12" x14ac:dyDescent="0.25">
      <c r="L391" s="12"/>
    </row>
    <row r="392" spans="12:12" x14ac:dyDescent="0.25">
      <c r="L392" s="12"/>
    </row>
    <row r="393" spans="12:12" x14ac:dyDescent="0.25">
      <c r="L393" s="12"/>
    </row>
    <row r="394" spans="12:12" x14ac:dyDescent="0.25">
      <c r="L394" s="12"/>
    </row>
    <row r="395" spans="12:12" x14ac:dyDescent="0.25">
      <c r="L395" s="12"/>
    </row>
    <row r="396" spans="12:12" x14ac:dyDescent="0.25">
      <c r="L396" s="12"/>
    </row>
    <row r="397" spans="12:12" x14ac:dyDescent="0.25">
      <c r="L397" s="12"/>
    </row>
    <row r="398" spans="12:12" x14ac:dyDescent="0.25">
      <c r="L398" s="12"/>
    </row>
    <row r="399" spans="12:12" x14ac:dyDescent="0.25">
      <c r="L399" s="12"/>
    </row>
    <row r="400" spans="12:12" x14ac:dyDescent="0.25">
      <c r="L400" s="12"/>
    </row>
    <row r="401" spans="12:12" x14ac:dyDescent="0.25">
      <c r="L401" s="12"/>
    </row>
    <row r="402" spans="12:12" x14ac:dyDescent="0.25">
      <c r="L402" s="12"/>
    </row>
    <row r="403" spans="12:12" x14ac:dyDescent="0.25">
      <c r="L403" s="12"/>
    </row>
    <row r="404" spans="12:12" x14ac:dyDescent="0.25">
      <c r="L404" s="12"/>
    </row>
    <row r="405" spans="12:12" x14ac:dyDescent="0.25">
      <c r="L405" s="12"/>
    </row>
    <row r="406" spans="12:12" x14ac:dyDescent="0.25">
      <c r="L406" s="12"/>
    </row>
    <row r="407" spans="12:12" x14ac:dyDescent="0.25">
      <c r="L407" s="12"/>
    </row>
    <row r="408" spans="12:12" x14ac:dyDescent="0.25">
      <c r="L408" s="12"/>
    </row>
    <row r="409" spans="12:12" x14ac:dyDescent="0.25">
      <c r="L409" s="12"/>
    </row>
    <row r="410" spans="12:12" x14ac:dyDescent="0.25">
      <c r="L410" s="12"/>
    </row>
    <row r="411" spans="12:12" x14ac:dyDescent="0.25">
      <c r="L411" s="12"/>
    </row>
    <row r="412" spans="12:12" x14ac:dyDescent="0.25">
      <c r="L412" s="12"/>
    </row>
    <row r="413" spans="12:12" x14ac:dyDescent="0.25">
      <c r="L413" s="12"/>
    </row>
    <row r="414" spans="12:12" x14ac:dyDescent="0.25">
      <c r="L414" s="12"/>
    </row>
    <row r="415" spans="12:12" x14ac:dyDescent="0.25">
      <c r="L415" s="12"/>
    </row>
    <row r="416" spans="12:12" x14ac:dyDescent="0.25">
      <c r="L416" s="12"/>
    </row>
    <row r="417" spans="12:12" x14ac:dyDescent="0.25">
      <c r="L417" s="12"/>
    </row>
    <row r="418" spans="12:12" x14ac:dyDescent="0.25">
      <c r="L418" s="12"/>
    </row>
    <row r="419" spans="12:12" x14ac:dyDescent="0.25">
      <c r="L419" s="12"/>
    </row>
    <row r="420" spans="12:12" x14ac:dyDescent="0.25">
      <c r="L420" s="12"/>
    </row>
    <row r="421" spans="12:12" x14ac:dyDescent="0.25">
      <c r="L421" s="12"/>
    </row>
    <row r="422" spans="12:12" x14ac:dyDescent="0.25">
      <c r="L422" s="12"/>
    </row>
    <row r="423" spans="12:12" x14ac:dyDescent="0.25">
      <c r="L423" s="12"/>
    </row>
    <row r="424" spans="12:12" x14ac:dyDescent="0.25">
      <c r="L424" s="12"/>
    </row>
    <row r="425" spans="12:12" x14ac:dyDescent="0.25">
      <c r="L425" s="12"/>
    </row>
    <row r="426" spans="12:12" x14ac:dyDescent="0.25">
      <c r="L426" s="12"/>
    </row>
    <row r="427" spans="12:12" x14ac:dyDescent="0.25">
      <c r="L427" s="12"/>
    </row>
    <row r="428" spans="12:12" x14ac:dyDescent="0.25">
      <c r="L428" s="12"/>
    </row>
    <row r="429" spans="12:12" x14ac:dyDescent="0.25">
      <c r="L429" s="12"/>
    </row>
    <row r="430" spans="12:12" x14ac:dyDescent="0.25">
      <c r="L430" s="12"/>
    </row>
    <row r="431" spans="12:12" x14ac:dyDescent="0.25">
      <c r="L431" s="12"/>
    </row>
    <row r="432" spans="12:12" x14ac:dyDescent="0.25">
      <c r="L432" s="12"/>
    </row>
    <row r="433" spans="12:12" x14ac:dyDescent="0.25">
      <c r="L433" s="12"/>
    </row>
    <row r="434" spans="12:12" x14ac:dyDescent="0.25">
      <c r="L434" s="12"/>
    </row>
    <row r="435" spans="12:12" x14ac:dyDescent="0.25">
      <c r="L435" s="12"/>
    </row>
    <row r="436" spans="12:12" x14ac:dyDescent="0.25">
      <c r="L436" s="12"/>
    </row>
    <row r="437" spans="12:12" x14ac:dyDescent="0.25">
      <c r="L437" s="12"/>
    </row>
    <row r="438" spans="12:12" x14ac:dyDescent="0.25">
      <c r="L438" s="12"/>
    </row>
    <row r="439" spans="12:12" x14ac:dyDescent="0.25">
      <c r="L439" s="12"/>
    </row>
    <row r="440" spans="12:12" x14ac:dyDescent="0.25">
      <c r="L440" s="12"/>
    </row>
    <row r="441" spans="12:12" x14ac:dyDescent="0.25">
      <c r="L441" s="12"/>
    </row>
    <row r="442" spans="12:12" x14ac:dyDescent="0.25">
      <c r="L442" s="12"/>
    </row>
    <row r="443" spans="12:12" x14ac:dyDescent="0.25">
      <c r="L443" s="12"/>
    </row>
    <row r="444" spans="12:12" x14ac:dyDescent="0.25">
      <c r="L444" s="12"/>
    </row>
    <row r="445" spans="12:12" x14ac:dyDescent="0.25">
      <c r="L445" s="12"/>
    </row>
    <row r="446" spans="12:12" x14ac:dyDescent="0.25">
      <c r="L446" s="12"/>
    </row>
    <row r="447" spans="12:12" x14ac:dyDescent="0.25">
      <c r="L447" s="12"/>
    </row>
    <row r="448" spans="12:12" x14ac:dyDescent="0.25">
      <c r="L448" s="12"/>
    </row>
    <row r="449" spans="12:12" x14ac:dyDescent="0.25">
      <c r="L449" s="12"/>
    </row>
    <row r="450" spans="12:12" x14ac:dyDescent="0.25">
      <c r="L450" s="12"/>
    </row>
    <row r="451" spans="12:12" x14ac:dyDescent="0.25">
      <c r="L451" s="12"/>
    </row>
    <row r="452" spans="12:12" x14ac:dyDescent="0.25">
      <c r="L452" s="12"/>
    </row>
    <row r="453" spans="12:12" x14ac:dyDescent="0.25">
      <c r="L453" s="12"/>
    </row>
    <row r="454" spans="12:12" x14ac:dyDescent="0.25">
      <c r="L454" s="12"/>
    </row>
    <row r="455" spans="12:12" x14ac:dyDescent="0.25">
      <c r="L455" s="12"/>
    </row>
    <row r="456" spans="12:12" x14ac:dyDescent="0.25">
      <c r="L456" s="12"/>
    </row>
    <row r="457" spans="12:12" x14ac:dyDescent="0.25">
      <c r="L457" s="12"/>
    </row>
    <row r="458" spans="12:12" x14ac:dyDescent="0.25">
      <c r="L458" s="12"/>
    </row>
    <row r="459" spans="12:12" x14ac:dyDescent="0.25">
      <c r="L459" s="12"/>
    </row>
    <row r="460" spans="12:12" x14ac:dyDescent="0.25">
      <c r="L460" s="12"/>
    </row>
    <row r="461" spans="12:12" x14ac:dyDescent="0.25">
      <c r="L461" s="12"/>
    </row>
    <row r="462" spans="12:12" x14ac:dyDescent="0.25">
      <c r="L462" s="12"/>
    </row>
    <row r="463" spans="12:12" x14ac:dyDescent="0.25">
      <c r="L463" s="12"/>
    </row>
    <row r="464" spans="12:12" x14ac:dyDescent="0.25">
      <c r="L464" s="12"/>
    </row>
    <row r="465" spans="12:12" x14ac:dyDescent="0.25">
      <c r="L465" s="12"/>
    </row>
    <row r="466" spans="12:12" x14ac:dyDescent="0.25">
      <c r="L466" s="12"/>
    </row>
    <row r="467" spans="12:12" x14ac:dyDescent="0.25">
      <c r="L467" s="12"/>
    </row>
    <row r="468" spans="12:12" x14ac:dyDescent="0.25">
      <c r="L468" s="12"/>
    </row>
    <row r="469" spans="12:12" x14ac:dyDescent="0.25">
      <c r="L469" s="12"/>
    </row>
    <row r="470" spans="12:12" x14ac:dyDescent="0.25">
      <c r="L470" s="12"/>
    </row>
    <row r="471" spans="12:12" x14ac:dyDescent="0.25">
      <c r="L471" s="12"/>
    </row>
    <row r="472" spans="12:12" x14ac:dyDescent="0.25">
      <c r="L472" s="12"/>
    </row>
    <row r="473" spans="12:12" x14ac:dyDescent="0.25">
      <c r="L473" s="12"/>
    </row>
    <row r="474" spans="12:12" x14ac:dyDescent="0.25">
      <c r="L474" s="12"/>
    </row>
    <row r="475" spans="12:12" x14ac:dyDescent="0.25">
      <c r="L475" s="12"/>
    </row>
    <row r="476" spans="12:12" x14ac:dyDescent="0.25">
      <c r="L476" s="12"/>
    </row>
    <row r="477" spans="12:12" x14ac:dyDescent="0.25">
      <c r="L477" s="12"/>
    </row>
    <row r="478" spans="12:12" x14ac:dyDescent="0.25">
      <c r="L478" s="12"/>
    </row>
    <row r="479" spans="12:12" x14ac:dyDescent="0.25">
      <c r="L479" s="12"/>
    </row>
    <row r="480" spans="12:12" x14ac:dyDescent="0.25">
      <c r="L480" s="12"/>
    </row>
    <row r="481" spans="12:12" x14ac:dyDescent="0.25">
      <c r="L481" s="12"/>
    </row>
    <row r="482" spans="12:12" x14ac:dyDescent="0.25">
      <c r="L482" s="12"/>
    </row>
    <row r="483" spans="12:12" x14ac:dyDescent="0.25">
      <c r="L483" s="12"/>
    </row>
    <row r="484" spans="12:12" x14ac:dyDescent="0.25">
      <c r="L484" s="12"/>
    </row>
    <row r="485" spans="12:12" x14ac:dyDescent="0.25">
      <c r="L485" s="12"/>
    </row>
    <row r="486" spans="12:12" x14ac:dyDescent="0.25">
      <c r="L486" s="12"/>
    </row>
    <row r="487" spans="12:12" x14ac:dyDescent="0.25">
      <c r="L487" s="12"/>
    </row>
    <row r="488" spans="12:12" x14ac:dyDescent="0.25">
      <c r="L488" s="12"/>
    </row>
    <row r="489" spans="12:12" x14ac:dyDescent="0.25">
      <c r="L489" s="12"/>
    </row>
    <row r="490" spans="12:12" x14ac:dyDescent="0.25">
      <c r="L490" s="12"/>
    </row>
    <row r="491" spans="12:12" x14ac:dyDescent="0.25">
      <c r="L491" s="12"/>
    </row>
    <row r="492" spans="12:12" x14ac:dyDescent="0.25">
      <c r="L492" s="12"/>
    </row>
    <row r="493" spans="12:12" x14ac:dyDescent="0.25">
      <c r="L493" s="12"/>
    </row>
    <row r="494" spans="12:12" x14ac:dyDescent="0.25">
      <c r="L494" s="12"/>
    </row>
    <row r="495" spans="12:12" x14ac:dyDescent="0.25">
      <c r="L495" s="12"/>
    </row>
    <row r="496" spans="12:12" x14ac:dyDescent="0.25">
      <c r="L496" s="12"/>
    </row>
    <row r="497" spans="12:12" x14ac:dyDescent="0.25">
      <c r="L497" s="12"/>
    </row>
    <row r="498" spans="12:12" x14ac:dyDescent="0.25">
      <c r="L498" s="12"/>
    </row>
    <row r="499" spans="12:12" x14ac:dyDescent="0.25">
      <c r="L499" s="12"/>
    </row>
    <row r="500" spans="12:12" x14ac:dyDescent="0.25">
      <c r="L500" s="12"/>
    </row>
    <row r="501" spans="12:12" x14ac:dyDescent="0.25">
      <c r="L501" s="12"/>
    </row>
    <row r="502" spans="12:12" x14ac:dyDescent="0.25">
      <c r="L502" s="12"/>
    </row>
    <row r="503" spans="12:12" x14ac:dyDescent="0.25">
      <c r="L503" s="12"/>
    </row>
    <row r="504" spans="12:12" x14ac:dyDescent="0.25">
      <c r="L504" s="12"/>
    </row>
    <row r="505" spans="12:12" x14ac:dyDescent="0.25">
      <c r="L505" s="12"/>
    </row>
    <row r="506" spans="12:12" x14ac:dyDescent="0.25">
      <c r="L506" s="12"/>
    </row>
    <row r="507" spans="12:12" x14ac:dyDescent="0.25">
      <c r="L507" s="12"/>
    </row>
    <row r="508" spans="12:12" x14ac:dyDescent="0.25">
      <c r="L508" s="12"/>
    </row>
    <row r="509" spans="12:12" x14ac:dyDescent="0.25">
      <c r="L509" s="12"/>
    </row>
    <row r="510" spans="12:12" x14ac:dyDescent="0.25">
      <c r="L510" s="12"/>
    </row>
    <row r="511" spans="12:12" x14ac:dyDescent="0.25">
      <c r="L511" s="12"/>
    </row>
    <row r="512" spans="12:12" x14ac:dyDescent="0.25">
      <c r="L512" s="12"/>
    </row>
    <row r="513" spans="12:12" x14ac:dyDescent="0.25">
      <c r="L513" s="12"/>
    </row>
    <row r="514" spans="12:12" x14ac:dyDescent="0.25">
      <c r="L514" s="12"/>
    </row>
    <row r="515" spans="12:12" x14ac:dyDescent="0.25">
      <c r="L515" s="12"/>
    </row>
    <row r="516" spans="12:12" x14ac:dyDescent="0.25">
      <c r="L516" s="12"/>
    </row>
    <row r="517" spans="12:12" x14ac:dyDescent="0.25">
      <c r="L517" s="12"/>
    </row>
    <row r="518" spans="12:12" x14ac:dyDescent="0.25">
      <c r="L518" s="12"/>
    </row>
    <row r="519" spans="12:12" x14ac:dyDescent="0.25">
      <c r="L519" s="12"/>
    </row>
    <row r="520" spans="12:12" x14ac:dyDescent="0.25">
      <c r="L520" s="12"/>
    </row>
    <row r="521" spans="12:12" x14ac:dyDescent="0.25">
      <c r="L521" s="12"/>
    </row>
    <row r="522" spans="12:12" x14ac:dyDescent="0.25">
      <c r="L522" s="12"/>
    </row>
    <row r="523" spans="12:12" x14ac:dyDescent="0.25">
      <c r="L523" s="12"/>
    </row>
    <row r="524" spans="12:12" x14ac:dyDescent="0.25">
      <c r="L524" s="12"/>
    </row>
    <row r="525" spans="12:12" x14ac:dyDescent="0.25">
      <c r="L525" s="12"/>
    </row>
    <row r="526" spans="12:12" x14ac:dyDescent="0.25">
      <c r="L526" s="12"/>
    </row>
    <row r="527" spans="12:12" x14ac:dyDescent="0.25">
      <c r="L527" s="12"/>
    </row>
    <row r="528" spans="12:12" x14ac:dyDescent="0.25">
      <c r="L528" s="12"/>
    </row>
    <row r="529" spans="12:12" x14ac:dyDescent="0.25">
      <c r="L529" s="12"/>
    </row>
    <row r="530" spans="12:12" x14ac:dyDescent="0.25">
      <c r="L530" s="12"/>
    </row>
    <row r="531" spans="12:12" x14ac:dyDescent="0.25">
      <c r="L531" s="12"/>
    </row>
    <row r="532" spans="12:12" x14ac:dyDescent="0.25">
      <c r="L532" s="12"/>
    </row>
    <row r="533" spans="12:12" x14ac:dyDescent="0.25">
      <c r="L533" s="12"/>
    </row>
    <row r="534" spans="12:12" x14ac:dyDescent="0.25">
      <c r="L534" s="12"/>
    </row>
    <row r="535" spans="12:12" x14ac:dyDescent="0.25">
      <c r="L535" s="12"/>
    </row>
    <row r="536" spans="12:12" x14ac:dyDescent="0.25">
      <c r="L536" s="12"/>
    </row>
    <row r="537" spans="12:12" x14ac:dyDescent="0.25">
      <c r="L537" s="12"/>
    </row>
    <row r="538" spans="12:12" x14ac:dyDescent="0.25">
      <c r="L538" s="12"/>
    </row>
    <row r="539" spans="12:12" x14ac:dyDescent="0.25">
      <c r="L539" s="12"/>
    </row>
    <row r="540" spans="12:12" x14ac:dyDescent="0.25">
      <c r="L540" s="12"/>
    </row>
    <row r="541" spans="12:12" x14ac:dyDescent="0.25">
      <c r="L541" s="12"/>
    </row>
    <row r="542" spans="12:12" x14ac:dyDescent="0.25">
      <c r="L542" s="12"/>
    </row>
    <row r="543" spans="12:12" x14ac:dyDescent="0.25">
      <c r="L543" s="12"/>
    </row>
    <row r="544" spans="12:12" x14ac:dyDescent="0.25">
      <c r="L544" s="12"/>
    </row>
    <row r="545" spans="12:12" x14ac:dyDescent="0.25">
      <c r="L545" s="12"/>
    </row>
    <row r="546" spans="12:12" x14ac:dyDescent="0.25">
      <c r="L546" s="12"/>
    </row>
    <row r="547" spans="12:12" x14ac:dyDescent="0.25">
      <c r="L547" s="12"/>
    </row>
    <row r="548" spans="12:12" x14ac:dyDescent="0.25">
      <c r="L548" s="12"/>
    </row>
    <row r="549" spans="12:12" x14ac:dyDescent="0.25">
      <c r="L549" s="12"/>
    </row>
    <row r="550" spans="12:12" x14ac:dyDescent="0.25">
      <c r="L550" s="12"/>
    </row>
    <row r="551" spans="12:12" x14ac:dyDescent="0.25">
      <c r="L551" s="12"/>
    </row>
    <row r="552" spans="12:12" x14ac:dyDescent="0.25">
      <c r="L552" s="12"/>
    </row>
    <row r="553" spans="12:12" x14ac:dyDescent="0.25">
      <c r="L553" s="12"/>
    </row>
    <row r="554" spans="12:12" x14ac:dyDescent="0.25">
      <c r="L554" s="12"/>
    </row>
    <row r="555" spans="12:12" x14ac:dyDescent="0.25">
      <c r="L555" s="12"/>
    </row>
    <row r="556" spans="12:12" x14ac:dyDescent="0.25">
      <c r="L556" s="12"/>
    </row>
    <row r="557" spans="12:12" x14ac:dyDescent="0.25">
      <c r="L557" s="12"/>
    </row>
    <row r="558" spans="12:12" x14ac:dyDescent="0.25">
      <c r="L558" s="12"/>
    </row>
    <row r="559" spans="12:12" x14ac:dyDescent="0.25">
      <c r="L559" s="12"/>
    </row>
    <row r="560" spans="12:12" x14ac:dyDescent="0.25">
      <c r="L560" s="12"/>
    </row>
    <row r="561" spans="12:12" x14ac:dyDescent="0.25">
      <c r="L561" s="12"/>
    </row>
    <row r="562" spans="12:12" x14ac:dyDescent="0.25">
      <c r="L562" s="12"/>
    </row>
    <row r="563" spans="12:12" x14ac:dyDescent="0.25">
      <c r="L563" s="12"/>
    </row>
    <row r="564" spans="12:12" x14ac:dyDescent="0.25">
      <c r="L564" s="12"/>
    </row>
    <row r="565" spans="12:12" x14ac:dyDescent="0.25">
      <c r="L565" s="12"/>
    </row>
    <row r="566" spans="12:12" x14ac:dyDescent="0.25">
      <c r="L566" s="12"/>
    </row>
    <row r="567" spans="12:12" x14ac:dyDescent="0.25">
      <c r="L567" s="12"/>
    </row>
    <row r="568" spans="12:12" x14ac:dyDescent="0.25">
      <c r="L568" s="12"/>
    </row>
    <row r="569" spans="12:12" x14ac:dyDescent="0.25">
      <c r="L569" s="12"/>
    </row>
    <row r="570" spans="12:12" x14ac:dyDescent="0.25">
      <c r="L570" s="12"/>
    </row>
    <row r="571" spans="12:12" x14ac:dyDescent="0.25">
      <c r="L571" s="12"/>
    </row>
    <row r="572" spans="12:12" x14ac:dyDescent="0.25">
      <c r="L572" s="12"/>
    </row>
    <row r="573" spans="12:12" x14ac:dyDescent="0.25">
      <c r="L573" s="12"/>
    </row>
    <row r="574" spans="12:12" x14ac:dyDescent="0.25">
      <c r="L574" s="12"/>
    </row>
    <row r="575" spans="12:12" x14ac:dyDescent="0.25">
      <c r="L575" s="12"/>
    </row>
    <row r="576" spans="12:12" x14ac:dyDescent="0.25">
      <c r="L576" s="12"/>
    </row>
    <row r="577" spans="12:12" x14ac:dyDescent="0.25">
      <c r="L577" s="12"/>
    </row>
    <row r="578" spans="12:12" x14ac:dyDescent="0.25">
      <c r="L578" s="12"/>
    </row>
    <row r="579" spans="12:12" x14ac:dyDescent="0.25">
      <c r="L579" s="12"/>
    </row>
    <row r="580" spans="12:12" x14ac:dyDescent="0.25">
      <c r="L580" s="12"/>
    </row>
    <row r="581" spans="12:12" x14ac:dyDescent="0.25">
      <c r="L581" s="12"/>
    </row>
    <row r="582" spans="12:12" x14ac:dyDescent="0.25">
      <c r="L582" s="12"/>
    </row>
    <row r="583" spans="12:12" x14ac:dyDescent="0.25">
      <c r="L583" s="12"/>
    </row>
    <row r="584" spans="12:12" x14ac:dyDescent="0.25">
      <c r="L584" s="12"/>
    </row>
    <row r="585" spans="12:12" x14ac:dyDescent="0.25">
      <c r="L585" s="12"/>
    </row>
    <row r="586" spans="12:12" x14ac:dyDescent="0.25">
      <c r="L586" s="12"/>
    </row>
    <row r="587" spans="12:12" x14ac:dyDescent="0.25">
      <c r="L587" s="12"/>
    </row>
    <row r="588" spans="12:12" x14ac:dyDescent="0.25">
      <c r="L588" s="12"/>
    </row>
    <row r="589" spans="12:12" x14ac:dyDescent="0.25">
      <c r="L589" s="12"/>
    </row>
    <row r="590" spans="12:12" x14ac:dyDescent="0.25">
      <c r="L590" s="12"/>
    </row>
    <row r="591" spans="12:12" x14ac:dyDescent="0.25">
      <c r="L591" s="12"/>
    </row>
    <row r="592" spans="12:12" x14ac:dyDescent="0.25">
      <c r="L592" s="12"/>
    </row>
    <row r="593" spans="12:12" x14ac:dyDescent="0.25">
      <c r="L593" s="12"/>
    </row>
    <row r="594" spans="12:12" x14ac:dyDescent="0.25">
      <c r="L594" s="12"/>
    </row>
    <row r="595" spans="12:12" x14ac:dyDescent="0.25">
      <c r="L595" s="12"/>
    </row>
    <row r="596" spans="12:12" x14ac:dyDescent="0.25">
      <c r="L596" s="12"/>
    </row>
    <row r="597" spans="12:12" x14ac:dyDescent="0.25">
      <c r="L597" s="12"/>
    </row>
    <row r="598" spans="12:12" x14ac:dyDescent="0.25">
      <c r="L598" s="12"/>
    </row>
    <row r="599" spans="12:12" x14ac:dyDescent="0.25">
      <c r="L599" s="12"/>
    </row>
    <row r="600" spans="12:12" x14ac:dyDescent="0.25">
      <c r="L600" s="12"/>
    </row>
    <row r="601" spans="12:12" x14ac:dyDescent="0.25">
      <c r="L601" s="12"/>
    </row>
    <row r="602" spans="12:12" x14ac:dyDescent="0.25">
      <c r="L602" s="12"/>
    </row>
    <row r="603" spans="12:12" x14ac:dyDescent="0.25">
      <c r="L603" s="12"/>
    </row>
    <row r="604" spans="12:12" x14ac:dyDescent="0.25">
      <c r="L604" s="12"/>
    </row>
    <row r="605" spans="12:12" x14ac:dyDescent="0.25">
      <c r="L605" s="12"/>
    </row>
    <row r="606" spans="12:12" x14ac:dyDescent="0.25">
      <c r="L606" s="12"/>
    </row>
    <row r="607" spans="12:12" x14ac:dyDescent="0.25">
      <c r="L607" s="12"/>
    </row>
    <row r="608" spans="12:12" x14ac:dyDescent="0.25">
      <c r="L608" s="12"/>
    </row>
    <row r="609" spans="12:12" x14ac:dyDescent="0.25">
      <c r="L609" s="12"/>
    </row>
    <row r="610" spans="12:12" x14ac:dyDescent="0.25">
      <c r="L610" s="12"/>
    </row>
    <row r="611" spans="12:12" x14ac:dyDescent="0.25">
      <c r="L611" s="12"/>
    </row>
    <row r="612" spans="12:12" x14ac:dyDescent="0.25">
      <c r="L612" s="12"/>
    </row>
    <row r="613" spans="12:12" x14ac:dyDescent="0.25">
      <c r="L613" s="12"/>
    </row>
    <row r="614" spans="12:12" x14ac:dyDescent="0.25">
      <c r="L614" s="12"/>
    </row>
    <row r="615" spans="12:12" x14ac:dyDescent="0.25">
      <c r="L615" s="12"/>
    </row>
    <row r="616" spans="12:12" x14ac:dyDescent="0.25">
      <c r="L616" s="12"/>
    </row>
    <row r="617" spans="12:12" x14ac:dyDescent="0.25">
      <c r="L617" s="12"/>
    </row>
    <row r="618" spans="12:12" x14ac:dyDescent="0.25">
      <c r="L618" s="12"/>
    </row>
    <row r="619" spans="12:12" x14ac:dyDescent="0.25">
      <c r="L619" s="12"/>
    </row>
    <row r="620" spans="12:12" x14ac:dyDescent="0.25">
      <c r="L620" s="12"/>
    </row>
    <row r="621" spans="12:12" x14ac:dyDescent="0.25">
      <c r="L621" s="12"/>
    </row>
    <row r="622" spans="12:12" x14ac:dyDescent="0.25">
      <c r="L622" s="12"/>
    </row>
    <row r="623" spans="12:12" x14ac:dyDescent="0.25">
      <c r="L623" s="12"/>
    </row>
    <row r="624" spans="12:12" x14ac:dyDescent="0.25">
      <c r="L624" s="12"/>
    </row>
    <row r="625" spans="12:12" x14ac:dyDescent="0.25">
      <c r="L625" s="12"/>
    </row>
    <row r="626" spans="12:12" x14ac:dyDescent="0.25">
      <c r="L626" s="12"/>
    </row>
    <row r="627" spans="12:12" x14ac:dyDescent="0.25">
      <c r="L627" s="12"/>
    </row>
    <row r="628" spans="12:12" x14ac:dyDescent="0.25">
      <c r="L628" s="12"/>
    </row>
    <row r="629" spans="12:12" x14ac:dyDescent="0.25">
      <c r="L629" s="12"/>
    </row>
    <row r="630" spans="12:12" x14ac:dyDescent="0.25">
      <c r="L630" s="12"/>
    </row>
    <row r="631" spans="12:12" x14ac:dyDescent="0.25">
      <c r="L631" s="12"/>
    </row>
    <row r="632" spans="12:12" x14ac:dyDescent="0.25">
      <c r="L632" s="12"/>
    </row>
    <row r="633" spans="12:12" x14ac:dyDescent="0.25">
      <c r="L633" s="12"/>
    </row>
    <row r="634" spans="12:12" x14ac:dyDescent="0.25">
      <c r="L634" s="12"/>
    </row>
    <row r="635" spans="12:12" x14ac:dyDescent="0.25">
      <c r="L635" s="12"/>
    </row>
    <row r="636" spans="12:12" x14ac:dyDescent="0.25">
      <c r="L636" s="12"/>
    </row>
    <row r="637" spans="12:12" x14ac:dyDescent="0.25">
      <c r="L637" s="12"/>
    </row>
    <row r="638" spans="12:12" x14ac:dyDescent="0.25">
      <c r="L638" s="12"/>
    </row>
    <row r="639" spans="12:12" x14ac:dyDescent="0.25">
      <c r="L639" s="12"/>
    </row>
    <row r="640" spans="12:12" x14ac:dyDescent="0.25">
      <c r="L640" s="12"/>
    </row>
    <row r="641" spans="12:12" x14ac:dyDescent="0.25">
      <c r="L641" s="12"/>
    </row>
    <row r="642" spans="12:12" x14ac:dyDescent="0.25">
      <c r="L642" s="12"/>
    </row>
    <row r="643" spans="12:12" x14ac:dyDescent="0.25">
      <c r="L643" s="12"/>
    </row>
    <row r="644" spans="12:12" x14ac:dyDescent="0.25">
      <c r="L644" s="12"/>
    </row>
    <row r="645" spans="12:12" x14ac:dyDescent="0.25">
      <c r="L645" s="12"/>
    </row>
    <row r="646" spans="12:12" x14ac:dyDescent="0.25">
      <c r="L646" s="12"/>
    </row>
    <row r="647" spans="12:12" x14ac:dyDescent="0.25">
      <c r="L647" s="12"/>
    </row>
    <row r="648" spans="12:12" x14ac:dyDescent="0.25">
      <c r="L648" s="12"/>
    </row>
    <row r="649" spans="12:12" x14ac:dyDescent="0.25">
      <c r="L649" s="12"/>
    </row>
    <row r="650" spans="12:12" x14ac:dyDescent="0.25">
      <c r="L650" s="12"/>
    </row>
    <row r="651" spans="12:12" x14ac:dyDescent="0.25">
      <c r="L651" s="12"/>
    </row>
    <row r="652" spans="12:12" x14ac:dyDescent="0.25">
      <c r="L652" s="12"/>
    </row>
    <row r="653" spans="12:12" x14ac:dyDescent="0.25">
      <c r="L653" s="12"/>
    </row>
    <row r="654" spans="12:12" x14ac:dyDescent="0.25">
      <c r="L654" s="12"/>
    </row>
    <row r="655" spans="12:12" x14ac:dyDescent="0.25">
      <c r="L655" s="12"/>
    </row>
    <row r="656" spans="12:12" x14ac:dyDescent="0.25">
      <c r="L656" s="12"/>
    </row>
    <row r="657" spans="12:12" x14ac:dyDescent="0.25">
      <c r="L657" s="12"/>
    </row>
    <row r="658" spans="12:12" x14ac:dyDescent="0.25">
      <c r="L658" s="12"/>
    </row>
    <row r="659" spans="12:12" x14ac:dyDescent="0.25">
      <c r="L659" s="12"/>
    </row>
    <row r="660" spans="12:12" x14ac:dyDescent="0.25">
      <c r="L660" s="12"/>
    </row>
    <row r="661" spans="12:12" x14ac:dyDescent="0.25">
      <c r="L661" s="12"/>
    </row>
    <row r="662" spans="12:12" x14ac:dyDescent="0.25">
      <c r="L662" s="12"/>
    </row>
    <row r="663" spans="12:12" x14ac:dyDescent="0.25">
      <c r="L663" s="12"/>
    </row>
    <row r="664" spans="12:12" x14ac:dyDescent="0.25">
      <c r="L664" s="12"/>
    </row>
    <row r="665" spans="12:12" x14ac:dyDescent="0.25">
      <c r="L665" s="12"/>
    </row>
    <row r="666" spans="12:12" x14ac:dyDescent="0.25">
      <c r="L666" s="12"/>
    </row>
    <row r="667" spans="12:12" x14ac:dyDescent="0.25">
      <c r="L667" s="12"/>
    </row>
    <row r="668" spans="12:12" x14ac:dyDescent="0.25">
      <c r="L668" s="12"/>
    </row>
    <row r="669" spans="12:12" x14ac:dyDescent="0.25">
      <c r="L669" s="12"/>
    </row>
    <row r="670" spans="12:12" x14ac:dyDescent="0.25">
      <c r="L670" s="12"/>
    </row>
    <row r="671" spans="12:12" x14ac:dyDescent="0.25">
      <c r="L671" s="12"/>
    </row>
    <row r="672" spans="12:12" x14ac:dyDescent="0.25">
      <c r="L672" s="12"/>
    </row>
    <row r="673" spans="12:12" x14ac:dyDescent="0.25">
      <c r="L673" s="12"/>
    </row>
    <row r="674" spans="12:12" x14ac:dyDescent="0.25">
      <c r="L674" s="12"/>
    </row>
    <row r="675" spans="12:12" x14ac:dyDescent="0.25">
      <c r="L675" s="12"/>
    </row>
    <row r="676" spans="12:12" x14ac:dyDescent="0.25">
      <c r="L676" s="12"/>
    </row>
    <row r="677" spans="12:12" x14ac:dyDescent="0.25">
      <c r="L677" s="12"/>
    </row>
    <row r="678" spans="12:12" x14ac:dyDescent="0.25">
      <c r="L678" s="12"/>
    </row>
    <row r="679" spans="12:12" x14ac:dyDescent="0.25">
      <c r="L679" s="12"/>
    </row>
    <row r="680" spans="12:12" x14ac:dyDescent="0.25">
      <c r="L680" s="12"/>
    </row>
    <row r="681" spans="12:12" x14ac:dyDescent="0.25">
      <c r="L681" s="12"/>
    </row>
    <row r="682" spans="12:12" x14ac:dyDescent="0.25">
      <c r="L682" s="12"/>
    </row>
    <row r="683" spans="12:12" x14ac:dyDescent="0.25">
      <c r="L683" s="12"/>
    </row>
    <row r="684" spans="12:12" x14ac:dyDescent="0.25">
      <c r="L684" s="12"/>
    </row>
    <row r="685" spans="12:12" x14ac:dyDescent="0.25">
      <c r="L685" s="12"/>
    </row>
    <row r="686" spans="12:12" x14ac:dyDescent="0.25">
      <c r="L686" s="12"/>
    </row>
    <row r="687" spans="12:12" x14ac:dyDescent="0.25">
      <c r="L687" s="12"/>
    </row>
    <row r="688" spans="12:12" x14ac:dyDescent="0.25">
      <c r="L688" s="12"/>
    </row>
    <row r="689" spans="12:12" x14ac:dyDescent="0.25">
      <c r="L689" s="12"/>
    </row>
    <row r="690" spans="12:12" x14ac:dyDescent="0.25">
      <c r="L690" s="12"/>
    </row>
    <row r="691" spans="12:12" x14ac:dyDescent="0.25">
      <c r="L691" s="12"/>
    </row>
    <row r="692" spans="12:12" x14ac:dyDescent="0.25">
      <c r="L692" s="12"/>
    </row>
    <row r="693" spans="12:12" x14ac:dyDescent="0.25">
      <c r="L693" s="12"/>
    </row>
    <row r="694" spans="12:12" x14ac:dyDescent="0.25">
      <c r="L694" s="12"/>
    </row>
    <row r="695" spans="12:12" x14ac:dyDescent="0.25">
      <c r="L695" s="12"/>
    </row>
    <row r="696" spans="12:12" x14ac:dyDescent="0.25">
      <c r="L696" s="12"/>
    </row>
    <row r="697" spans="12:12" x14ac:dyDescent="0.25">
      <c r="L697" s="12"/>
    </row>
    <row r="698" spans="12:12" x14ac:dyDescent="0.25">
      <c r="L698" s="12"/>
    </row>
    <row r="699" spans="12:12" x14ac:dyDescent="0.25">
      <c r="L699" s="12"/>
    </row>
    <row r="700" spans="12:12" x14ac:dyDescent="0.25">
      <c r="L700" s="12"/>
    </row>
    <row r="701" spans="12:12" x14ac:dyDescent="0.25">
      <c r="L701" s="12"/>
    </row>
    <row r="702" spans="12:12" x14ac:dyDescent="0.25">
      <c r="L702" s="12"/>
    </row>
    <row r="703" spans="12:12" x14ac:dyDescent="0.25">
      <c r="L703" s="12"/>
    </row>
    <row r="704" spans="12:12" x14ac:dyDescent="0.25">
      <c r="L704" s="12"/>
    </row>
    <row r="705" spans="12:12" x14ac:dyDescent="0.25">
      <c r="L705" s="12"/>
    </row>
    <row r="706" spans="12:12" x14ac:dyDescent="0.25">
      <c r="L706" s="12"/>
    </row>
    <row r="707" spans="12:12" x14ac:dyDescent="0.25">
      <c r="L707" s="12"/>
    </row>
    <row r="708" spans="12:12" x14ac:dyDescent="0.25">
      <c r="L708" s="12"/>
    </row>
    <row r="709" spans="12:12" x14ac:dyDescent="0.25">
      <c r="L709" s="12"/>
    </row>
    <row r="710" spans="12:12" x14ac:dyDescent="0.25">
      <c r="L710" s="12"/>
    </row>
    <row r="711" spans="12:12" x14ac:dyDescent="0.25">
      <c r="L711" s="12"/>
    </row>
    <row r="712" spans="12:12" x14ac:dyDescent="0.25">
      <c r="L712" s="12"/>
    </row>
    <row r="713" spans="12:12" x14ac:dyDescent="0.25">
      <c r="L713" s="12"/>
    </row>
    <row r="714" spans="12:12" x14ac:dyDescent="0.25">
      <c r="L714" s="12"/>
    </row>
    <row r="715" spans="12:12" x14ac:dyDescent="0.25">
      <c r="L715" s="12"/>
    </row>
    <row r="716" spans="12:12" x14ac:dyDescent="0.25">
      <c r="L716" s="12"/>
    </row>
    <row r="717" spans="12:12" x14ac:dyDescent="0.25">
      <c r="L717" s="12"/>
    </row>
    <row r="718" spans="12:12" x14ac:dyDescent="0.25">
      <c r="L718" s="12"/>
    </row>
    <row r="719" spans="12:12" x14ac:dyDescent="0.25">
      <c r="L719" s="12"/>
    </row>
    <row r="720" spans="12:12" x14ac:dyDescent="0.25">
      <c r="L720" s="12"/>
    </row>
    <row r="721" spans="12:12" x14ac:dyDescent="0.25">
      <c r="L721" s="12"/>
    </row>
    <row r="722" spans="12:12" x14ac:dyDescent="0.25">
      <c r="L722" s="12"/>
    </row>
    <row r="723" spans="12:12" x14ac:dyDescent="0.25">
      <c r="L723" s="12"/>
    </row>
    <row r="724" spans="12:12" x14ac:dyDescent="0.25">
      <c r="L724" s="12"/>
    </row>
    <row r="725" spans="12:12" x14ac:dyDescent="0.25">
      <c r="L725" s="12"/>
    </row>
    <row r="726" spans="12:12" x14ac:dyDescent="0.25">
      <c r="L726" s="12"/>
    </row>
    <row r="727" spans="12:12" x14ac:dyDescent="0.25">
      <c r="L727" s="12"/>
    </row>
    <row r="728" spans="12:12" x14ac:dyDescent="0.25">
      <c r="L728" s="12"/>
    </row>
    <row r="729" spans="12:12" x14ac:dyDescent="0.25">
      <c r="L729" s="12"/>
    </row>
    <row r="730" spans="12:12" x14ac:dyDescent="0.25">
      <c r="L730" s="12"/>
    </row>
    <row r="731" spans="12:12" x14ac:dyDescent="0.25">
      <c r="L731" s="12"/>
    </row>
    <row r="732" spans="12:12" x14ac:dyDescent="0.25">
      <c r="L732" s="12"/>
    </row>
    <row r="733" spans="12:12" x14ac:dyDescent="0.25">
      <c r="L733" s="12"/>
    </row>
    <row r="734" spans="12:12" x14ac:dyDescent="0.25">
      <c r="L734" s="12"/>
    </row>
    <row r="735" spans="12:12" x14ac:dyDescent="0.25">
      <c r="L735" s="12"/>
    </row>
    <row r="736" spans="12:12" x14ac:dyDescent="0.25">
      <c r="L736" s="12"/>
    </row>
    <row r="737" spans="12:12" x14ac:dyDescent="0.25">
      <c r="L737" s="12"/>
    </row>
    <row r="738" spans="12:12" x14ac:dyDescent="0.25">
      <c r="L738" s="12"/>
    </row>
    <row r="739" spans="12:12" x14ac:dyDescent="0.25">
      <c r="L739" s="12"/>
    </row>
    <row r="740" spans="12:12" x14ac:dyDescent="0.25">
      <c r="L740" s="12"/>
    </row>
    <row r="741" spans="12:12" x14ac:dyDescent="0.25">
      <c r="L741" s="12"/>
    </row>
    <row r="742" spans="12:12" x14ac:dyDescent="0.25">
      <c r="L742" s="12"/>
    </row>
    <row r="743" spans="12:12" x14ac:dyDescent="0.25">
      <c r="L743" s="12"/>
    </row>
    <row r="744" spans="12:12" x14ac:dyDescent="0.25">
      <c r="L744" s="12"/>
    </row>
    <row r="745" spans="12:12" x14ac:dyDescent="0.25">
      <c r="L745" s="12"/>
    </row>
    <row r="746" spans="12:12" x14ac:dyDescent="0.25">
      <c r="L746" s="12"/>
    </row>
    <row r="747" spans="12:12" x14ac:dyDescent="0.25">
      <c r="L747" s="12"/>
    </row>
    <row r="748" spans="12:12" x14ac:dyDescent="0.25">
      <c r="L748" s="12"/>
    </row>
    <row r="749" spans="12:12" x14ac:dyDescent="0.25">
      <c r="L749" s="12"/>
    </row>
    <row r="750" spans="12:12" x14ac:dyDescent="0.25">
      <c r="L750" s="12"/>
    </row>
    <row r="751" spans="12:12" x14ac:dyDescent="0.25">
      <c r="L751" s="12"/>
    </row>
    <row r="752" spans="12:12" x14ac:dyDescent="0.25">
      <c r="L752" s="12"/>
    </row>
    <row r="753" spans="12:12" x14ac:dyDescent="0.25">
      <c r="L753" s="12"/>
    </row>
    <row r="754" spans="12:12" x14ac:dyDescent="0.25">
      <c r="L754" s="12"/>
    </row>
    <row r="755" spans="12:12" x14ac:dyDescent="0.25">
      <c r="L755" s="12"/>
    </row>
    <row r="756" spans="12:12" x14ac:dyDescent="0.25">
      <c r="L756" s="12"/>
    </row>
    <row r="757" spans="12:12" x14ac:dyDescent="0.25">
      <c r="L757" s="12"/>
    </row>
    <row r="758" spans="12:12" x14ac:dyDescent="0.25">
      <c r="L758" s="12"/>
    </row>
    <row r="759" spans="12:12" x14ac:dyDescent="0.25">
      <c r="L759" s="12"/>
    </row>
    <row r="760" spans="12:12" x14ac:dyDescent="0.25">
      <c r="L760" s="12"/>
    </row>
    <row r="761" spans="12:12" x14ac:dyDescent="0.25">
      <c r="L761" s="12"/>
    </row>
    <row r="762" spans="12:12" x14ac:dyDescent="0.25">
      <c r="L762" s="12"/>
    </row>
    <row r="763" spans="12:12" x14ac:dyDescent="0.25">
      <c r="L763" s="12"/>
    </row>
    <row r="764" spans="12:12" x14ac:dyDescent="0.25">
      <c r="L764" s="12"/>
    </row>
    <row r="765" spans="12:12" x14ac:dyDescent="0.25">
      <c r="L765" s="12"/>
    </row>
    <row r="766" spans="12:12" x14ac:dyDescent="0.25">
      <c r="L766" s="12"/>
    </row>
    <row r="767" spans="12:12" x14ac:dyDescent="0.25">
      <c r="L767" s="12"/>
    </row>
    <row r="768" spans="12:12" x14ac:dyDescent="0.25">
      <c r="L768" s="12"/>
    </row>
    <row r="769" spans="12:12" x14ac:dyDescent="0.25">
      <c r="L769" s="12"/>
    </row>
    <row r="770" spans="12:12" x14ac:dyDescent="0.25">
      <c r="L770" s="12"/>
    </row>
    <row r="771" spans="12:12" x14ac:dyDescent="0.25">
      <c r="L771" s="12"/>
    </row>
    <row r="772" spans="12:12" x14ac:dyDescent="0.25">
      <c r="L772" s="12"/>
    </row>
    <row r="773" spans="12:12" x14ac:dyDescent="0.25">
      <c r="L773" s="12"/>
    </row>
    <row r="774" spans="12:12" x14ac:dyDescent="0.25">
      <c r="L774" s="12"/>
    </row>
    <row r="775" spans="12:12" x14ac:dyDescent="0.25">
      <c r="L775" s="12"/>
    </row>
    <row r="776" spans="12:12" x14ac:dyDescent="0.25">
      <c r="L776" s="12"/>
    </row>
    <row r="777" spans="12:12" x14ac:dyDescent="0.25">
      <c r="L777" s="12"/>
    </row>
    <row r="778" spans="12:12" x14ac:dyDescent="0.25">
      <c r="L778" s="12"/>
    </row>
    <row r="779" spans="12:12" x14ac:dyDescent="0.25">
      <c r="L779" s="12"/>
    </row>
    <row r="780" spans="12:12" x14ac:dyDescent="0.25">
      <c r="L780" s="12"/>
    </row>
    <row r="781" spans="12:12" x14ac:dyDescent="0.25">
      <c r="L781" s="12"/>
    </row>
    <row r="782" spans="12:12" x14ac:dyDescent="0.25">
      <c r="L782" s="12"/>
    </row>
    <row r="783" spans="12:12" x14ac:dyDescent="0.25">
      <c r="L783" s="12"/>
    </row>
    <row r="784" spans="12:12" x14ac:dyDescent="0.25">
      <c r="L784" s="12"/>
    </row>
    <row r="785" spans="12:12" x14ac:dyDescent="0.25">
      <c r="L785" s="12"/>
    </row>
    <row r="786" spans="12:12" x14ac:dyDescent="0.25">
      <c r="L786" s="12"/>
    </row>
    <row r="787" spans="12:12" x14ac:dyDescent="0.25">
      <c r="L787" s="12"/>
    </row>
    <row r="788" spans="12:12" x14ac:dyDescent="0.25">
      <c r="L788" s="12"/>
    </row>
    <row r="789" spans="12:12" x14ac:dyDescent="0.25">
      <c r="L789" s="12"/>
    </row>
    <row r="790" spans="12:12" x14ac:dyDescent="0.25">
      <c r="L790" s="12"/>
    </row>
    <row r="791" spans="12:12" x14ac:dyDescent="0.25">
      <c r="L791" s="12"/>
    </row>
    <row r="792" spans="12:12" x14ac:dyDescent="0.25">
      <c r="L792" s="12"/>
    </row>
    <row r="793" spans="12:12" x14ac:dyDescent="0.25">
      <c r="L793" s="12"/>
    </row>
    <row r="794" spans="12:12" x14ac:dyDescent="0.25">
      <c r="L794" s="12"/>
    </row>
    <row r="795" spans="12:12" x14ac:dyDescent="0.25">
      <c r="L795" s="12"/>
    </row>
    <row r="796" spans="12:12" x14ac:dyDescent="0.25">
      <c r="L796" s="12"/>
    </row>
    <row r="797" spans="12:12" x14ac:dyDescent="0.25">
      <c r="L797" s="12"/>
    </row>
    <row r="798" spans="12:12" x14ac:dyDescent="0.25">
      <c r="L798" s="12"/>
    </row>
    <row r="799" spans="12:12" x14ac:dyDescent="0.25">
      <c r="L799" s="12"/>
    </row>
    <row r="800" spans="12:12" x14ac:dyDescent="0.25">
      <c r="L800" s="12"/>
    </row>
    <row r="801" spans="12:12" x14ac:dyDescent="0.25">
      <c r="L801" s="12"/>
    </row>
    <row r="802" spans="12:12" x14ac:dyDescent="0.25">
      <c r="L802" s="12"/>
    </row>
    <row r="803" spans="12:12" x14ac:dyDescent="0.25">
      <c r="L803" s="12"/>
    </row>
    <row r="804" spans="12:12" x14ac:dyDescent="0.25">
      <c r="L804" s="12"/>
    </row>
    <row r="805" spans="12:12" x14ac:dyDescent="0.25">
      <c r="L805" s="12"/>
    </row>
    <row r="806" spans="12:12" x14ac:dyDescent="0.25">
      <c r="L806" s="12"/>
    </row>
    <row r="807" spans="12:12" x14ac:dyDescent="0.25">
      <c r="L807" s="12"/>
    </row>
    <row r="808" spans="12:12" x14ac:dyDescent="0.25">
      <c r="L808" s="12"/>
    </row>
    <row r="809" spans="12:12" x14ac:dyDescent="0.25">
      <c r="L809" s="12"/>
    </row>
    <row r="810" spans="12:12" x14ac:dyDescent="0.25">
      <c r="L810" s="12"/>
    </row>
    <row r="811" spans="12:12" x14ac:dyDescent="0.25">
      <c r="L811" s="12"/>
    </row>
    <row r="812" spans="12:12" x14ac:dyDescent="0.25">
      <c r="L812" s="12"/>
    </row>
    <row r="813" spans="12:12" x14ac:dyDescent="0.25">
      <c r="L813" s="12"/>
    </row>
    <row r="814" spans="12:12" x14ac:dyDescent="0.25">
      <c r="L814" s="12"/>
    </row>
    <row r="815" spans="12:12" x14ac:dyDescent="0.25">
      <c r="L815" s="12"/>
    </row>
    <row r="816" spans="12:12" x14ac:dyDescent="0.25">
      <c r="L816" s="12"/>
    </row>
    <row r="817" spans="12:12" x14ac:dyDescent="0.25">
      <c r="L817" s="12"/>
    </row>
    <row r="818" spans="12:12" x14ac:dyDescent="0.25">
      <c r="L818" s="12"/>
    </row>
    <row r="819" spans="12:12" x14ac:dyDescent="0.25">
      <c r="L819" s="12"/>
    </row>
    <row r="820" spans="12:12" x14ac:dyDescent="0.25">
      <c r="L820" s="12"/>
    </row>
    <row r="821" spans="12:12" x14ac:dyDescent="0.25">
      <c r="L821" s="12"/>
    </row>
    <row r="822" spans="12:12" x14ac:dyDescent="0.25">
      <c r="L822" s="12"/>
    </row>
    <row r="823" spans="12:12" x14ac:dyDescent="0.25">
      <c r="L823" s="12"/>
    </row>
    <row r="824" spans="12:12" x14ac:dyDescent="0.25">
      <c r="L824" s="12"/>
    </row>
    <row r="825" spans="12:12" x14ac:dyDescent="0.25">
      <c r="L825" s="12"/>
    </row>
    <row r="826" spans="12:12" x14ac:dyDescent="0.25">
      <c r="L826" s="12"/>
    </row>
    <row r="827" spans="12:12" x14ac:dyDescent="0.25">
      <c r="L827" s="12"/>
    </row>
    <row r="828" spans="12:12" x14ac:dyDescent="0.25">
      <c r="L828" s="12"/>
    </row>
    <row r="829" spans="12:12" x14ac:dyDescent="0.25">
      <c r="L829" s="12"/>
    </row>
    <row r="830" spans="12:12" x14ac:dyDescent="0.25">
      <c r="L830" s="12"/>
    </row>
    <row r="831" spans="12:12" x14ac:dyDescent="0.25">
      <c r="L831" s="12"/>
    </row>
    <row r="832" spans="12:12" x14ac:dyDescent="0.25">
      <c r="L832" s="12"/>
    </row>
    <row r="833" spans="12:12" x14ac:dyDescent="0.25">
      <c r="L833" s="12"/>
    </row>
    <row r="834" spans="12:12" x14ac:dyDescent="0.25">
      <c r="L834" s="12"/>
    </row>
    <row r="835" spans="12:12" x14ac:dyDescent="0.25">
      <c r="L835" s="12"/>
    </row>
    <row r="836" spans="12:12" x14ac:dyDescent="0.25">
      <c r="L836" s="12"/>
    </row>
    <row r="837" spans="12:12" x14ac:dyDescent="0.25">
      <c r="L837" s="12"/>
    </row>
    <row r="838" spans="12:12" x14ac:dyDescent="0.25">
      <c r="L838" s="12"/>
    </row>
    <row r="839" spans="12:12" x14ac:dyDescent="0.25">
      <c r="L839" s="12"/>
    </row>
    <row r="840" spans="12:12" x14ac:dyDescent="0.25">
      <c r="L840" s="12"/>
    </row>
    <row r="841" spans="12:12" x14ac:dyDescent="0.25">
      <c r="L841" s="12"/>
    </row>
    <row r="842" spans="12:12" x14ac:dyDescent="0.25">
      <c r="L842" s="12"/>
    </row>
    <row r="843" spans="12:12" x14ac:dyDescent="0.25">
      <c r="L843" s="12"/>
    </row>
    <row r="844" spans="12:12" x14ac:dyDescent="0.25">
      <c r="L844" s="12"/>
    </row>
    <row r="845" spans="12:12" x14ac:dyDescent="0.25">
      <c r="L845" s="12"/>
    </row>
    <row r="846" spans="12:12" x14ac:dyDescent="0.25">
      <c r="L846" s="12"/>
    </row>
    <row r="847" spans="12:12" x14ac:dyDescent="0.25">
      <c r="L847" s="12"/>
    </row>
    <row r="848" spans="12:12" x14ac:dyDescent="0.25">
      <c r="L848" s="12"/>
    </row>
    <row r="849" spans="12:12" x14ac:dyDescent="0.25">
      <c r="L849" s="12"/>
    </row>
    <row r="850" spans="12:12" x14ac:dyDescent="0.25">
      <c r="L850" s="12"/>
    </row>
    <row r="851" spans="12:12" x14ac:dyDescent="0.25">
      <c r="L851" s="12"/>
    </row>
    <row r="852" spans="12:12" x14ac:dyDescent="0.25">
      <c r="L852" s="12"/>
    </row>
    <row r="853" spans="12:12" x14ac:dyDescent="0.25">
      <c r="L853" s="12"/>
    </row>
    <row r="854" spans="12:12" x14ac:dyDescent="0.25">
      <c r="L854" s="12"/>
    </row>
    <row r="855" spans="12:12" x14ac:dyDescent="0.25">
      <c r="L855" s="12"/>
    </row>
    <row r="856" spans="12:12" x14ac:dyDescent="0.25">
      <c r="L856" s="12"/>
    </row>
    <row r="857" spans="12:12" x14ac:dyDescent="0.25">
      <c r="L857" s="12"/>
    </row>
    <row r="858" spans="12:12" x14ac:dyDescent="0.25">
      <c r="L858" s="12"/>
    </row>
    <row r="859" spans="12:12" x14ac:dyDescent="0.25">
      <c r="L859" s="12"/>
    </row>
    <row r="860" spans="12:12" x14ac:dyDescent="0.25">
      <c r="L860" s="12"/>
    </row>
    <row r="861" spans="12:12" x14ac:dyDescent="0.25">
      <c r="L861" s="12"/>
    </row>
    <row r="862" spans="12:12" x14ac:dyDescent="0.25">
      <c r="L862" s="12"/>
    </row>
    <row r="863" spans="12:12" x14ac:dyDescent="0.25">
      <c r="L863" s="12"/>
    </row>
    <row r="864" spans="12:12" x14ac:dyDescent="0.25">
      <c r="L864" s="12"/>
    </row>
    <row r="865" spans="12:12" x14ac:dyDescent="0.25">
      <c r="L865" s="12"/>
    </row>
    <row r="866" spans="12:12" x14ac:dyDescent="0.25">
      <c r="L866" s="12"/>
    </row>
    <row r="867" spans="12:12" x14ac:dyDescent="0.25">
      <c r="L867" s="12"/>
    </row>
    <row r="868" spans="12:12" x14ac:dyDescent="0.25">
      <c r="L868" s="12"/>
    </row>
    <row r="869" spans="12:12" x14ac:dyDescent="0.25">
      <c r="L869" s="12"/>
    </row>
    <row r="870" spans="12:12" x14ac:dyDescent="0.25">
      <c r="L870" s="12"/>
    </row>
    <row r="871" spans="12:12" x14ac:dyDescent="0.25">
      <c r="L871" s="12"/>
    </row>
    <row r="872" spans="12:12" x14ac:dyDescent="0.25">
      <c r="L872" s="12"/>
    </row>
    <row r="873" spans="12:12" x14ac:dyDescent="0.25">
      <c r="L873" s="12"/>
    </row>
    <row r="874" spans="12:12" x14ac:dyDescent="0.25">
      <c r="L874" s="12"/>
    </row>
    <row r="875" spans="12:12" x14ac:dyDescent="0.25">
      <c r="L875" s="12"/>
    </row>
    <row r="876" spans="12:12" x14ac:dyDescent="0.25">
      <c r="L876" s="12"/>
    </row>
    <row r="877" spans="12:12" x14ac:dyDescent="0.25">
      <c r="L877" s="12"/>
    </row>
    <row r="878" spans="12:12" x14ac:dyDescent="0.25">
      <c r="L878" s="12"/>
    </row>
    <row r="879" spans="12:12" x14ac:dyDescent="0.25">
      <c r="L879" s="12"/>
    </row>
    <row r="880" spans="12:12" x14ac:dyDescent="0.25">
      <c r="L880" s="12"/>
    </row>
    <row r="881" spans="12:12" x14ac:dyDescent="0.25">
      <c r="L881" s="12"/>
    </row>
    <row r="882" spans="12:12" x14ac:dyDescent="0.25">
      <c r="L882" s="12"/>
    </row>
    <row r="883" spans="12:12" x14ac:dyDescent="0.25">
      <c r="L883" s="12"/>
    </row>
    <row r="884" spans="12:12" x14ac:dyDescent="0.25">
      <c r="L884" s="12"/>
    </row>
    <row r="885" spans="12:12" x14ac:dyDescent="0.25">
      <c r="L885" s="12"/>
    </row>
    <row r="886" spans="12:12" x14ac:dyDescent="0.25">
      <c r="L886" s="12"/>
    </row>
    <row r="887" spans="12:12" x14ac:dyDescent="0.25">
      <c r="L887" s="12"/>
    </row>
    <row r="888" spans="12:12" x14ac:dyDescent="0.25">
      <c r="L888" s="12"/>
    </row>
    <row r="889" spans="12:12" x14ac:dyDescent="0.25">
      <c r="L889" s="12"/>
    </row>
    <row r="890" spans="12:12" x14ac:dyDescent="0.25">
      <c r="L890" s="12"/>
    </row>
    <row r="891" spans="12:12" x14ac:dyDescent="0.25">
      <c r="L891" s="12"/>
    </row>
    <row r="892" spans="12:12" x14ac:dyDescent="0.25">
      <c r="L892" s="12"/>
    </row>
    <row r="893" spans="12:12" x14ac:dyDescent="0.25">
      <c r="L893" s="12"/>
    </row>
    <row r="894" spans="12:12" x14ac:dyDescent="0.25">
      <c r="L894" s="12"/>
    </row>
    <row r="895" spans="12:12" x14ac:dyDescent="0.25">
      <c r="L895" s="12"/>
    </row>
    <row r="896" spans="12:12" x14ac:dyDescent="0.25">
      <c r="L896" s="12"/>
    </row>
    <row r="897" spans="12:12" x14ac:dyDescent="0.25">
      <c r="L897" s="12"/>
    </row>
    <row r="898" spans="12:12" x14ac:dyDescent="0.25">
      <c r="L898" s="12"/>
    </row>
    <row r="899" spans="12:12" x14ac:dyDescent="0.25">
      <c r="L899" s="12"/>
    </row>
    <row r="900" spans="12:12" x14ac:dyDescent="0.25">
      <c r="L900" s="12"/>
    </row>
    <row r="901" spans="12:12" x14ac:dyDescent="0.25">
      <c r="L901" s="12"/>
    </row>
    <row r="902" spans="12:12" x14ac:dyDescent="0.25">
      <c r="L902" s="12"/>
    </row>
    <row r="903" spans="12:12" x14ac:dyDescent="0.25">
      <c r="L903" s="12"/>
    </row>
    <row r="904" spans="12:12" x14ac:dyDescent="0.25">
      <c r="L904" s="12"/>
    </row>
    <row r="905" spans="12:12" x14ac:dyDescent="0.25">
      <c r="L905" s="12"/>
    </row>
    <row r="906" spans="12:12" x14ac:dyDescent="0.25">
      <c r="L906" s="12"/>
    </row>
    <row r="907" spans="12:12" x14ac:dyDescent="0.25">
      <c r="L907" s="12"/>
    </row>
    <row r="908" spans="12:12" x14ac:dyDescent="0.25">
      <c r="L908" s="12"/>
    </row>
    <row r="909" spans="12:12" x14ac:dyDescent="0.25">
      <c r="L909" s="12"/>
    </row>
    <row r="910" spans="12:12" x14ac:dyDescent="0.25">
      <c r="L910" s="12"/>
    </row>
    <row r="911" spans="12:12" x14ac:dyDescent="0.25">
      <c r="L911" s="12"/>
    </row>
    <row r="912" spans="12:12" x14ac:dyDescent="0.25">
      <c r="L912" s="12"/>
    </row>
    <row r="913" spans="12:12" x14ac:dyDescent="0.25">
      <c r="L913" s="12"/>
    </row>
    <row r="914" spans="12:12" x14ac:dyDescent="0.25">
      <c r="L914" s="12"/>
    </row>
    <row r="915" spans="12:12" x14ac:dyDescent="0.25">
      <c r="L915" s="12"/>
    </row>
    <row r="916" spans="12:12" x14ac:dyDescent="0.25">
      <c r="L916" s="12"/>
    </row>
    <row r="917" spans="12:12" x14ac:dyDescent="0.25">
      <c r="L917" s="12"/>
    </row>
    <row r="918" spans="12:12" x14ac:dyDescent="0.25">
      <c r="L918" s="12"/>
    </row>
    <row r="919" spans="12:12" x14ac:dyDescent="0.25">
      <c r="L919" s="12"/>
    </row>
    <row r="920" spans="12:12" x14ac:dyDescent="0.25">
      <c r="L920" s="12"/>
    </row>
    <row r="921" spans="12:12" x14ac:dyDescent="0.25">
      <c r="L921" s="12"/>
    </row>
    <row r="922" spans="12:12" x14ac:dyDescent="0.25">
      <c r="L922" s="12"/>
    </row>
    <row r="923" spans="12:12" x14ac:dyDescent="0.25">
      <c r="L923" s="12"/>
    </row>
    <row r="924" spans="12:12" x14ac:dyDescent="0.25">
      <c r="L924" s="12"/>
    </row>
    <row r="925" spans="12:12" x14ac:dyDescent="0.25">
      <c r="L925" s="12"/>
    </row>
    <row r="926" spans="12:12" x14ac:dyDescent="0.25">
      <c r="L926" s="12"/>
    </row>
    <row r="927" spans="12:12" x14ac:dyDescent="0.25">
      <c r="L927" s="12"/>
    </row>
    <row r="928" spans="12:12" x14ac:dyDescent="0.25">
      <c r="L928" s="12"/>
    </row>
    <row r="929" spans="12:12" x14ac:dyDescent="0.25">
      <c r="L929" s="12"/>
    </row>
    <row r="930" spans="12:12" x14ac:dyDescent="0.25">
      <c r="L930" s="12"/>
    </row>
    <row r="931" spans="12:12" x14ac:dyDescent="0.25">
      <c r="L931" s="12"/>
    </row>
    <row r="932" spans="12:12" x14ac:dyDescent="0.25">
      <c r="L932" s="12"/>
    </row>
    <row r="933" spans="12:12" x14ac:dyDescent="0.25">
      <c r="L933" s="12"/>
    </row>
    <row r="934" spans="12:12" x14ac:dyDescent="0.25">
      <c r="L934" s="12"/>
    </row>
    <row r="935" spans="12:12" x14ac:dyDescent="0.25">
      <c r="L935" s="12"/>
    </row>
    <row r="936" spans="12:12" x14ac:dyDescent="0.25">
      <c r="L936" s="12"/>
    </row>
    <row r="937" spans="12:12" x14ac:dyDescent="0.25">
      <c r="L937" s="12"/>
    </row>
    <row r="938" spans="12:12" x14ac:dyDescent="0.25">
      <c r="L938" s="12"/>
    </row>
    <row r="939" spans="12:12" x14ac:dyDescent="0.25">
      <c r="L939" s="12"/>
    </row>
    <row r="940" spans="12:12" x14ac:dyDescent="0.25">
      <c r="L940" s="12"/>
    </row>
    <row r="941" spans="12:12" x14ac:dyDescent="0.25">
      <c r="L941" s="12"/>
    </row>
    <row r="942" spans="12:12" x14ac:dyDescent="0.25">
      <c r="L942" s="12"/>
    </row>
    <row r="943" spans="12:12" x14ac:dyDescent="0.25">
      <c r="L943" s="12"/>
    </row>
    <row r="944" spans="12:12" x14ac:dyDescent="0.25">
      <c r="L944" s="12"/>
    </row>
    <row r="945" spans="12:12" x14ac:dyDescent="0.25">
      <c r="L945" s="12"/>
    </row>
    <row r="946" spans="12:12" x14ac:dyDescent="0.25">
      <c r="L946" s="12"/>
    </row>
    <row r="947" spans="12:12" x14ac:dyDescent="0.25">
      <c r="L947" s="12"/>
    </row>
    <row r="948" spans="12:12" x14ac:dyDescent="0.25">
      <c r="L948" s="12"/>
    </row>
    <row r="949" spans="12:12" x14ac:dyDescent="0.25">
      <c r="L949" s="12"/>
    </row>
    <row r="950" spans="12:12" x14ac:dyDescent="0.25">
      <c r="L950" s="12"/>
    </row>
    <row r="951" spans="12:12" x14ac:dyDescent="0.25">
      <c r="L951" s="12"/>
    </row>
    <row r="952" spans="12:12" x14ac:dyDescent="0.25">
      <c r="L952" s="12"/>
    </row>
    <row r="953" spans="12:12" x14ac:dyDescent="0.25">
      <c r="L953" s="12"/>
    </row>
    <row r="954" spans="12:12" x14ac:dyDescent="0.25">
      <c r="L954" s="12"/>
    </row>
    <row r="955" spans="12:12" x14ac:dyDescent="0.25">
      <c r="L955" s="12"/>
    </row>
    <row r="956" spans="12:12" x14ac:dyDescent="0.25">
      <c r="L956" s="12"/>
    </row>
    <row r="957" spans="12:12" x14ac:dyDescent="0.25">
      <c r="L957" s="12"/>
    </row>
    <row r="958" spans="12:12" x14ac:dyDescent="0.25">
      <c r="L958" s="12"/>
    </row>
    <row r="959" spans="12:12" x14ac:dyDescent="0.25">
      <c r="L959" s="12"/>
    </row>
    <row r="960" spans="12:12" x14ac:dyDescent="0.25">
      <c r="L960" s="12"/>
    </row>
    <row r="961" spans="12:12" x14ac:dyDescent="0.25">
      <c r="L961" s="12"/>
    </row>
    <row r="962" spans="12:12" x14ac:dyDescent="0.25">
      <c r="L962" s="12"/>
    </row>
    <row r="963" spans="12:12" x14ac:dyDescent="0.25">
      <c r="L963" s="12"/>
    </row>
    <row r="964" spans="12:12" x14ac:dyDescent="0.25">
      <c r="L964" s="12"/>
    </row>
    <row r="965" spans="12:12" x14ac:dyDescent="0.25">
      <c r="L965" s="12"/>
    </row>
    <row r="966" spans="12:12" x14ac:dyDescent="0.25">
      <c r="L966" s="12"/>
    </row>
    <row r="967" spans="12:12" x14ac:dyDescent="0.25">
      <c r="L967" s="12"/>
    </row>
    <row r="968" spans="12:12" x14ac:dyDescent="0.25">
      <c r="L968" s="12"/>
    </row>
    <row r="969" spans="12:12" x14ac:dyDescent="0.25">
      <c r="L969" s="12"/>
    </row>
    <row r="970" spans="12:12" x14ac:dyDescent="0.25">
      <c r="L970" s="12"/>
    </row>
    <row r="971" spans="12:12" x14ac:dyDescent="0.25">
      <c r="L971" s="12"/>
    </row>
    <row r="972" spans="12:12" x14ac:dyDescent="0.25">
      <c r="L972" s="12"/>
    </row>
    <row r="973" spans="12:12" x14ac:dyDescent="0.25">
      <c r="L973" s="12"/>
    </row>
    <row r="974" spans="12:12" x14ac:dyDescent="0.25">
      <c r="L974" s="12"/>
    </row>
    <row r="975" spans="12:12" x14ac:dyDescent="0.25">
      <c r="L975" s="12"/>
    </row>
    <row r="976" spans="12:12" x14ac:dyDescent="0.25">
      <c r="L976" s="12"/>
    </row>
    <row r="977" spans="12:12" x14ac:dyDescent="0.25">
      <c r="L977" s="12"/>
    </row>
    <row r="978" spans="12:12" x14ac:dyDescent="0.25">
      <c r="L978" s="12"/>
    </row>
    <row r="979" spans="12:12" x14ac:dyDescent="0.25">
      <c r="L979" s="12"/>
    </row>
    <row r="980" spans="12:12" x14ac:dyDescent="0.25">
      <c r="L980" s="12"/>
    </row>
    <row r="981" spans="12:12" x14ac:dyDescent="0.25">
      <c r="L981" s="12"/>
    </row>
    <row r="982" spans="12:12" x14ac:dyDescent="0.25">
      <c r="L982" s="12"/>
    </row>
    <row r="983" spans="12:12" x14ac:dyDescent="0.25">
      <c r="L983" s="12"/>
    </row>
    <row r="984" spans="12:12" x14ac:dyDescent="0.25">
      <c r="L984" s="12"/>
    </row>
    <row r="985" spans="12:12" x14ac:dyDescent="0.25">
      <c r="L985" s="12"/>
    </row>
    <row r="986" spans="12:12" x14ac:dyDescent="0.25">
      <c r="L986" s="12"/>
    </row>
    <row r="987" spans="12:12" x14ac:dyDescent="0.25">
      <c r="L987" s="12"/>
    </row>
    <row r="988" spans="12:12" x14ac:dyDescent="0.25">
      <c r="L988" s="12"/>
    </row>
    <row r="989" spans="12:12" x14ac:dyDescent="0.25">
      <c r="L989" s="12"/>
    </row>
    <row r="990" spans="12:12" x14ac:dyDescent="0.25">
      <c r="L990" s="12"/>
    </row>
    <row r="991" spans="12:12" x14ac:dyDescent="0.25">
      <c r="L991" s="12"/>
    </row>
    <row r="992" spans="12:12" x14ac:dyDescent="0.25">
      <c r="L992" s="12"/>
    </row>
    <row r="993" spans="12:12" x14ac:dyDescent="0.25">
      <c r="L993" s="12"/>
    </row>
    <row r="994" spans="12:12" x14ac:dyDescent="0.25">
      <c r="L994" s="12"/>
    </row>
    <row r="995" spans="12:12" x14ac:dyDescent="0.25">
      <c r="L995" s="12"/>
    </row>
    <row r="996" spans="12:12" x14ac:dyDescent="0.25">
      <c r="L996" s="12"/>
    </row>
    <row r="997" spans="12:12" x14ac:dyDescent="0.25">
      <c r="L997" s="12"/>
    </row>
    <row r="998" spans="12:12" x14ac:dyDescent="0.25">
      <c r="L998" s="12"/>
    </row>
    <row r="999" spans="12:12" x14ac:dyDescent="0.25">
      <c r="L999" s="12"/>
    </row>
    <row r="1000" spans="12:12" x14ac:dyDescent="0.25">
      <c r="L1000" s="12"/>
    </row>
    <row r="1001" spans="12:12" x14ac:dyDescent="0.25">
      <c r="L1001" s="12"/>
    </row>
    <row r="1002" spans="12:12" x14ac:dyDescent="0.25">
      <c r="L1002" s="12"/>
    </row>
    <row r="1003" spans="12:12" x14ac:dyDescent="0.25">
      <c r="L1003" s="12"/>
    </row>
    <row r="1004" spans="12:12" x14ac:dyDescent="0.25">
      <c r="L1004" s="12"/>
    </row>
    <row r="1005" spans="12:12" x14ac:dyDescent="0.25">
      <c r="L1005" s="12"/>
    </row>
    <row r="1006" spans="12:12" x14ac:dyDescent="0.25">
      <c r="L1006" s="12"/>
    </row>
    <row r="1007" spans="12:12" x14ac:dyDescent="0.25">
      <c r="L1007" s="12"/>
    </row>
    <row r="1008" spans="12:12" x14ac:dyDescent="0.25">
      <c r="L1008" s="12"/>
    </row>
    <row r="1009" spans="12:12" x14ac:dyDescent="0.25">
      <c r="L1009" s="12"/>
    </row>
    <row r="1010" spans="12:12" x14ac:dyDescent="0.25">
      <c r="L1010" s="12"/>
    </row>
    <row r="1011" spans="12:12" x14ac:dyDescent="0.25">
      <c r="L1011" s="12"/>
    </row>
    <row r="1012" spans="12:12" x14ac:dyDescent="0.25">
      <c r="L1012" s="12"/>
    </row>
    <row r="1013" spans="12:12" x14ac:dyDescent="0.25">
      <c r="L1013" s="12"/>
    </row>
    <row r="1014" spans="12:12" x14ac:dyDescent="0.25">
      <c r="L1014" s="12"/>
    </row>
    <row r="1015" spans="12:12" x14ac:dyDescent="0.25">
      <c r="L1015" s="12"/>
    </row>
    <row r="1016" spans="12:12" x14ac:dyDescent="0.25">
      <c r="L1016" s="12"/>
    </row>
    <row r="1017" spans="12:12" x14ac:dyDescent="0.25">
      <c r="L1017" s="12"/>
    </row>
    <row r="1018" spans="12:12" x14ac:dyDescent="0.25">
      <c r="L1018" s="12"/>
    </row>
    <row r="1019" spans="12:12" x14ac:dyDescent="0.25">
      <c r="L1019" s="12"/>
    </row>
    <row r="1020" spans="12:12" x14ac:dyDescent="0.25">
      <c r="L1020" s="12"/>
    </row>
    <row r="1021" spans="12:12" x14ac:dyDescent="0.25">
      <c r="L1021" s="12"/>
    </row>
    <row r="1022" spans="12:12" x14ac:dyDescent="0.25">
      <c r="L1022" s="12"/>
    </row>
    <row r="1023" spans="12:12" x14ac:dyDescent="0.25">
      <c r="L1023" s="12"/>
    </row>
    <row r="1024" spans="12:12" x14ac:dyDescent="0.25">
      <c r="L1024" s="12"/>
    </row>
    <row r="1025" spans="12:12" x14ac:dyDescent="0.25">
      <c r="L1025" s="12"/>
    </row>
    <row r="1026" spans="12:12" x14ac:dyDescent="0.25">
      <c r="L1026" s="12"/>
    </row>
    <row r="1027" spans="12:12" x14ac:dyDescent="0.25">
      <c r="L1027" s="12"/>
    </row>
    <row r="1028" spans="12:12" x14ac:dyDescent="0.25">
      <c r="L1028" s="12"/>
    </row>
    <row r="1029" spans="12:12" x14ac:dyDescent="0.25">
      <c r="L1029" s="12"/>
    </row>
    <row r="1030" spans="12:12" x14ac:dyDescent="0.25">
      <c r="L1030" s="12"/>
    </row>
    <row r="1031" spans="12:12" x14ac:dyDescent="0.25">
      <c r="L1031" s="12"/>
    </row>
    <row r="1032" spans="12:12" x14ac:dyDescent="0.25">
      <c r="L1032" s="12"/>
    </row>
    <row r="1033" spans="12:12" x14ac:dyDescent="0.25">
      <c r="L1033" s="12"/>
    </row>
    <row r="1034" spans="12:12" x14ac:dyDescent="0.25">
      <c r="L1034" s="12"/>
    </row>
    <row r="1035" spans="12:12" x14ac:dyDescent="0.25">
      <c r="L1035" s="12"/>
    </row>
    <row r="1036" spans="12:12" x14ac:dyDescent="0.25">
      <c r="L1036" s="12"/>
    </row>
    <row r="1037" spans="12:12" x14ac:dyDescent="0.25">
      <c r="L1037" s="12"/>
    </row>
    <row r="1038" spans="12:12" x14ac:dyDescent="0.25">
      <c r="L1038" s="12"/>
    </row>
    <row r="1039" spans="12:12" x14ac:dyDescent="0.25">
      <c r="L1039" s="12"/>
    </row>
    <row r="1040" spans="12:12" x14ac:dyDescent="0.25">
      <c r="L1040" s="12"/>
    </row>
    <row r="1041" spans="12:12" x14ac:dyDescent="0.25">
      <c r="L1041" s="12"/>
    </row>
    <row r="1042" spans="12:12" x14ac:dyDescent="0.25">
      <c r="L1042" s="12"/>
    </row>
    <row r="1043" spans="12:12" x14ac:dyDescent="0.25">
      <c r="L1043" s="12"/>
    </row>
    <row r="1044" spans="12:12" x14ac:dyDescent="0.25">
      <c r="L1044" s="12"/>
    </row>
    <row r="1045" spans="12:12" x14ac:dyDescent="0.25">
      <c r="L1045" s="12"/>
    </row>
    <row r="1046" spans="12:12" x14ac:dyDescent="0.25">
      <c r="L1046" s="12"/>
    </row>
    <row r="1047" spans="12:12" x14ac:dyDescent="0.25">
      <c r="L1047" s="12"/>
    </row>
    <row r="1048" spans="12:12" x14ac:dyDescent="0.25">
      <c r="L1048" s="12"/>
    </row>
    <row r="1049" spans="12:12" x14ac:dyDescent="0.25">
      <c r="L1049" s="12"/>
    </row>
    <row r="1050" spans="12:12" x14ac:dyDescent="0.25">
      <c r="L1050" s="12"/>
    </row>
    <row r="1051" spans="12:12" x14ac:dyDescent="0.25">
      <c r="L1051" s="12"/>
    </row>
    <row r="1052" spans="12:12" x14ac:dyDescent="0.25">
      <c r="L1052" s="12"/>
    </row>
    <row r="1053" spans="12:12" x14ac:dyDescent="0.25">
      <c r="L1053" s="12"/>
    </row>
    <row r="1054" spans="12:12" x14ac:dyDescent="0.25">
      <c r="L1054" s="12"/>
    </row>
    <row r="1055" spans="12:12" x14ac:dyDescent="0.25">
      <c r="L1055" s="12"/>
    </row>
    <row r="1056" spans="12:12" x14ac:dyDescent="0.25">
      <c r="L1056" s="12"/>
    </row>
    <row r="1057" spans="12:12" x14ac:dyDescent="0.25">
      <c r="L1057" s="12"/>
    </row>
    <row r="1058" spans="12:12" x14ac:dyDescent="0.25">
      <c r="L1058" s="12"/>
    </row>
    <row r="1059" spans="12:12" x14ac:dyDescent="0.25">
      <c r="L1059" s="12"/>
    </row>
    <row r="1060" spans="12:12" x14ac:dyDescent="0.25">
      <c r="L1060" s="12"/>
    </row>
    <row r="1061" spans="12:12" x14ac:dyDescent="0.25">
      <c r="L1061" s="12"/>
    </row>
    <row r="1062" spans="12:12" x14ac:dyDescent="0.25">
      <c r="L1062" s="12"/>
    </row>
    <row r="1063" spans="12:12" x14ac:dyDescent="0.25">
      <c r="L1063" s="12"/>
    </row>
    <row r="1064" spans="12:12" x14ac:dyDescent="0.25">
      <c r="L1064" s="12"/>
    </row>
    <row r="1065" spans="12:12" x14ac:dyDescent="0.25">
      <c r="L1065" s="12"/>
    </row>
    <row r="1066" spans="12:12" x14ac:dyDescent="0.25">
      <c r="L1066" s="12"/>
    </row>
    <row r="1067" spans="12:12" x14ac:dyDescent="0.25">
      <c r="L1067" s="12"/>
    </row>
    <row r="1068" spans="12:12" x14ac:dyDescent="0.25">
      <c r="L1068" s="12"/>
    </row>
    <row r="1069" spans="12:12" x14ac:dyDescent="0.25">
      <c r="L1069" s="12"/>
    </row>
    <row r="1070" spans="12:12" x14ac:dyDescent="0.25">
      <c r="L1070" s="12"/>
    </row>
    <row r="1071" spans="12:12" x14ac:dyDescent="0.25">
      <c r="L1071" s="12"/>
    </row>
    <row r="1072" spans="12:12" x14ac:dyDescent="0.25">
      <c r="L1072" s="12"/>
    </row>
    <row r="1073" spans="12:12" x14ac:dyDescent="0.25">
      <c r="L1073" s="12"/>
    </row>
    <row r="1074" spans="12:12" x14ac:dyDescent="0.25">
      <c r="L1074" s="12"/>
    </row>
    <row r="1075" spans="12:12" x14ac:dyDescent="0.25">
      <c r="L1075" s="12"/>
    </row>
    <row r="1076" spans="12:12" x14ac:dyDescent="0.25">
      <c r="L1076" s="12"/>
    </row>
    <row r="1077" spans="12:12" x14ac:dyDescent="0.25">
      <c r="L1077" s="12"/>
    </row>
    <row r="1078" spans="12:12" x14ac:dyDescent="0.25">
      <c r="L1078" s="12"/>
    </row>
    <row r="1079" spans="12:12" x14ac:dyDescent="0.25">
      <c r="L1079" s="12"/>
    </row>
    <row r="1080" spans="12:12" x14ac:dyDescent="0.25">
      <c r="L1080" s="12"/>
    </row>
    <row r="1081" spans="12:12" x14ac:dyDescent="0.25">
      <c r="L1081" s="12"/>
    </row>
    <row r="1082" spans="12:12" x14ac:dyDescent="0.25">
      <c r="L1082" s="12"/>
    </row>
    <row r="1083" spans="12:12" x14ac:dyDescent="0.25">
      <c r="L1083" s="12"/>
    </row>
    <row r="1084" spans="12:12" x14ac:dyDescent="0.25">
      <c r="L1084" s="12"/>
    </row>
    <row r="1085" spans="12:12" x14ac:dyDescent="0.25">
      <c r="L1085" s="12"/>
    </row>
    <row r="1086" spans="12:12" x14ac:dyDescent="0.25">
      <c r="L1086" s="12"/>
    </row>
    <row r="1087" spans="12:12" x14ac:dyDescent="0.25">
      <c r="L1087" s="12"/>
    </row>
    <row r="1088" spans="12:12" x14ac:dyDescent="0.25">
      <c r="L1088" s="12"/>
    </row>
    <row r="1089" spans="12:12" x14ac:dyDescent="0.25">
      <c r="L1089" s="12"/>
    </row>
    <row r="1090" spans="12:12" x14ac:dyDescent="0.25">
      <c r="L1090" s="12"/>
    </row>
    <row r="1091" spans="12:12" x14ac:dyDescent="0.25">
      <c r="L1091" s="12"/>
    </row>
    <row r="1092" spans="12:12" x14ac:dyDescent="0.25">
      <c r="L1092" s="12"/>
    </row>
    <row r="1093" spans="12:12" x14ac:dyDescent="0.25">
      <c r="L1093" s="12"/>
    </row>
    <row r="1094" spans="12:12" x14ac:dyDescent="0.25">
      <c r="L1094" s="12"/>
    </row>
    <row r="1095" spans="12:12" x14ac:dyDescent="0.25">
      <c r="L1095" s="12"/>
    </row>
    <row r="1096" spans="12:12" x14ac:dyDescent="0.25">
      <c r="L1096" s="12"/>
    </row>
  </sheetData>
  <sheetProtection algorithmName="SHA-512" hashValue="REDDRdahCliACqjbHQ8GMFgcf3+w+6WPkxRKOAYUseGIdtfjrwk62Mc54J8sPDavxjd+xQ7ary7Oxj0msqwnFA==" saltValue="O2r081lXtW5UMcpG1afNIw==" spinCount="100000" sheet="1" formatCells="0" formatColumns="0" formatRows="0" sort="0" autoFilter="0" pivotTables="0"/>
  <autoFilter ref="A6:X26" xr:uid="{00000000-0001-0000-0800-000000000000}"/>
  <mergeCells count="3">
    <mergeCell ref="A1:C1"/>
    <mergeCell ref="D1:I1"/>
    <mergeCell ref="F4:H4"/>
  </mergeCells>
  <dataValidations count="11">
    <dataValidation type="textLength" allowBlank="1" showInputMessage="1" showErrorMessage="1" promptTitle="Limit size to 250" sqref="K303:K1096 N303:P1096 U7:U297 U301 U299 A302:L302 N302:V302" xr:uid="{00000000-0002-0000-0800-000000000000}">
      <formula1>1</formula1>
      <formula2>250</formula2>
    </dataValidation>
    <dataValidation type="list" allowBlank="1" showInputMessage="1" showErrorMessage="1" sqref="F303:F1048576 F5 G299 G301 G7:G297" xr:uid="{00000000-0002-0000-0800-000001000000}">
      <formula1>Continuingbenefits</formula1>
    </dataValidation>
    <dataValidation type="list" showInputMessage="1" showErrorMessage="1" sqref="C303:C65632" xr:uid="{00000000-0002-0000-0800-000003000000}">
      <formula1>Targetgroup</formula1>
    </dataValidation>
    <dataValidation type="list" allowBlank="1" showInputMessage="1" showErrorMessage="1" sqref="D303:D65632" xr:uid="{00000000-0002-0000-0800-000004000000}">
      <formula1>Appealtype</formula1>
    </dataValidation>
    <dataValidation type="list" allowBlank="1" showInputMessage="1" showErrorMessage="1" sqref="M303:M65632 R7:R301" xr:uid="{00000000-0002-0000-0800-000005000000}">
      <formula1>Resolutiontype</formula1>
    </dataValidation>
    <dataValidation type="list" allowBlank="1" showInputMessage="1" showErrorMessage="1" sqref="J303:J65632" xr:uid="{00000000-0002-0000-0800-000006000000}">
      <formula1>Servicetype</formula1>
    </dataValidation>
    <dataValidation type="list" allowBlank="1" showInputMessage="1" showErrorMessage="1" sqref="I1097:I65632" xr:uid="{00000000-0002-0000-0800-000007000000}">
      <formula1>Issuetype</formula1>
    </dataValidation>
    <dataValidation type="textLength" allowBlank="1" showInputMessage="1" showErrorMessage="1" promptTitle="Limit size to 350 characters" sqref="S7:S301 V7:V301 O7:O301" xr:uid="{25D57A90-D500-4568-B033-A498B6ABC3EB}">
      <formula1>1</formula1>
      <formula2>350</formula2>
    </dataValidation>
    <dataValidation type="list" allowBlank="1" showInputMessage="1" showErrorMessage="1" sqref="I303:I1096" xr:uid="{00000000-0002-0000-0800-00000A000000}">
      <formula1>$A$24:$A$35</formula1>
    </dataValidation>
    <dataValidation type="list" allowBlank="1" showInputMessage="1" showErrorMessage="1" sqref="H303:H1096" xr:uid="{00000000-0002-0000-0800-00000B000000}">
      <formula1>$A$18:$A$21</formula1>
    </dataValidation>
    <dataValidation type="list" allowBlank="1" showInputMessage="1" sqref="G6" xr:uid="{C89C1A66-FF20-42C7-BA87-D44D258585AC}">
      <formula1>Continuingbenefits</formula1>
    </dataValidation>
  </dataValidations>
  <hyperlinks>
    <hyperlink ref="F4:H4" r:id="rId1" display="https://www.dhs.wisconsin.gov/forms/f03112i.pdf" xr:uid="{EF1D369D-5143-4AC4-B6DA-C4EDFCB9F482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Title="Limit size to 350 characters" xr:uid="{D32FEA51-F643-4B4E-BA98-6EBDDAF09EB3}">
          <x14:formula1>
            <xm:f>Categories!$A$108:$A$110</xm:f>
          </x14:formula1>
          <xm:sqref>T7:T301</xm:sqref>
        </x14:dataValidation>
        <x14:dataValidation type="list" allowBlank="1" showInputMessage="1" showErrorMessage="1" xr:uid="{25F44DE4-E6D6-4AE6-B774-667691CC6803}">
          <x14:formula1>
            <xm:f>Categories!$A$82:$A$91</xm:f>
          </x14:formula1>
          <xm:sqref>Q7:Q301</xm:sqref>
        </x14:dataValidation>
        <x14:dataValidation type="list" errorStyle="warning" allowBlank="1" showInputMessage="1" showErrorMessage="1" xr:uid="{5A150936-B25F-4A99-947E-C8871AD1F376}">
          <x14:formula1>
            <xm:f>Categories!$A$41:$A$51</xm:f>
          </x14:formula1>
          <xm:sqref>L7:L301</xm:sqref>
        </x14:dataValidation>
        <x14:dataValidation type="list" allowBlank="1" showInputMessage="1" showErrorMessage="1" xr:uid="{516BD590-2E35-400D-B58E-5304E8C4F0F5}">
          <x14:formula1>
            <xm:f>Categories!$A$4:$A$6</xm:f>
          </x14:formula1>
          <xm:sqref>E7:E301</xm:sqref>
        </x14:dataValidation>
        <x14:dataValidation type="list" allowBlank="1" showInputMessage="1" showErrorMessage="1" xr:uid="{B7DFFE3B-4BC3-4539-9CA9-53A86222F877}">
          <x14:formula1>
            <xm:f>Categories!$A$55:$A$60</xm:f>
          </x14:formula1>
          <xm:sqref>M7:M301</xm:sqref>
        </x14:dataValidation>
        <x14:dataValidation type="list" allowBlank="1" showInputMessage="1" showErrorMessage="1" xr:uid="{79C1F04B-9691-4977-87D9-959DF4580638}">
          <x14:formula1>
            <xm:f>Categories!$A$33:$A$38</xm:f>
          </x14:formula1>
          <xm:sqref>K7:K301</xm:sqref>
        </x14:dataValidation>
        <x14:dataValidation type="list" allowBlank="1" showInputMessage="1" showErrorMessage="1" xr:uid="{3F2F7C56-5054-487F-AAF7-98590FECE26F}">
          <x14:formula1>
            <xm:f>Categories!$A$24:$A$30</xm:f>
          </x14:formula1>
          <xm:sqref>I7:I301</xm:sqref>
        </x14:dataValidation>
        <x14:dataValidation type="list" allowBlank="1" showInputMessage="1" showErrorMessage="1" xr:uid="{B1031D63-A4F0-4154-A006-A75B657107FC}">
          <x14:formula1>
            <xm:f>Categories!$A$15:$A$20</xm:f>
          </x14:formula1>
          <xm:sqref>H7:H301</xm:sqref>
        </x14:dataValidation>
        <x14:dataValidation type="list" errorStyle="warning" allowBlank="1" showInputMessage="1" showErrorMessage="1" xr:uid="{687DA475-D87E-4D26-978B-7BAEE6BCFDF4}">
          <x14:formula1>
            <xm:f>Categories!$A$63:$A$79</xm:f>
          </x14:formula1>
          <xm:sqref>N7:N301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11</vt:i4>
      </vt:variant>
    </vt:vector>
  </HeadingPairs>
  <TitlesOfParts>
    <vt:vector size="48" baseType="lpstr">
      <vt:lpstr>1st Quarter</vt:lpstr>
      <vt:lpstr>1stQtrAnalysis</vt:lpstr>
      <vt:lpstr>AT1</vt:lpstr>
      <vt:lpstr>CB1</vt:lpstr>
      <vt:lpstr>IT1</vt:lpstr>
      <vt:lpstr>SC1</vt:lpstr>
      <vt:lpstr>ST1</vt:lpstr>
      <vt:lpstr>RT1</vt:lpstr>
      <vt:lpstr>2nd Quarter</vt:lpstr>
      <vt:lpstr>2ndQtrAnalysis</vt:lpstr>
      <vt:lpstr>AT2</vt:lpstr>
      <vt:lpstr>CB2</vt:lpstr>
      <vt:lpstr>IT2</vt:lpstr>
      <vt:lpstr>SC2</vt:lpstr>
      <vt:lpstr>ST2</vt:lpstr>
      <vt:lpstr>RT2</vt:lpstr>
      <vt:lpstr>3rd Quarter</vt:lpstr>
      <vt:lpstr>3rdQtrAnalysis</vt:lpstr>
      <vt:lpstr>AT3</vt:lpstr>
      <vt:lpstr>CB3</vt:lpstr>
      <vt:lpstr>IT3</vt:lpstr>
      <vt:lpstr>SC3</vt:lpstr>
      <vt:lpstr>ST3</vt:lpstr>
      <vt:lpstr>RT3</vt:lpstr>
      <vt:lpstr>4th Quarter</vt:lpstr>
      <vt:lpstr>4thQtrAnalysis</vt:lpstr>
      <vt:lpstr>AT4</vt:lpstr>
      <vt:lpstr>CB4</vt:lpstr>
      <vt:lpstr>IT4</vt:lpstr>
      <vt:lpstr>SC4</vt:lpstr>
      <vt:lpstr>ST4</vt:lpstr>
      <vt:lpstr>RT4</vt:lpstr>
      <vt:lpstr>Categories</vt:lpstr>
      <vt:lpstr>EOY Data</vt:lpstr>
      <vt:lpstr>EOY Graphs</vt:lpstr>
      <vt:lpstr>List for Export</vt:lpstr>
      <vt:lpstr>RunningTotals</vt:lpstr>
      <vt:lpstr>Appealtype</vt:lpstr>
      <vt:lpstr>AssistingRepresentation</vt:lpstr>
      <vt:lpstr>Continuingbenefits</vt:lpstr>
      <vt:lpstr>disenrollment</vt:lpstr>
      <vt:lpstr>Financial_eligibility</vt:lpstr>
      <vt:lpstr>Issuetype</vt:lpstr>
      <vt:lpstr>MetaStar_resolved</vt:lpstr>
      <vt:lpstr>'1st Quarter'!Print_Titles</vt:lpstr>
      <vt:lpstr>Resolutiontype</vt:lpstr>
      <vt:lpstr>Servicetype</vt:lpstr>
      <vt:lpstr>Targetgroup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MCO Appeal Log</dc:title>
  <dc:subject>Family Care, Partnership, PACE</dc:subject>
  <dc:creator>DHS</dc:creator>
  <cp:lastModifiedBy>Ward, Abigail M - DHS</cp:lastModifiedBy>
  <cp:lastPrinted>2018-12-11T18:59:35Z</cp:lastPrinted>
  <dcterms:created xsi:type="dcterms:W3CDTF">2011-05-10T21:25:00Z</dcterms:created>
  <dcterms:modified xsi:type="dcterms:W3CDTF">2025-02-18T14:46:02Z</dcterms:modified>
</cp:coreProperties>
</file>