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C1AC08AC-39BE-472A-9DF2-C27F32445941}" xr6:coauthVersionLast="47" xr6:coauthVersionMax="47" xr10:uidLastSave="{00000000-0000-0000-0000-000000000000}"/>
  <workbookProtection workbookAlgorithmName="SHA-512" workbookHashValue="cIW66hsljH2ozYm4BYKtpvH3Z4JN7yO4hlCPbefEqpxmVf7AIhB/uus8+FfVhmmFmW5HCKxqU46S1RDGGtiJaQ==" workbookSaltValue="AVcOAxO069+e+EZ0zNk41A==" workbookSpinCount="100000" lockStructure="1"/>
  <bookViews>
    <workbookView xWindow="-108" yWindow="-108" windowWidth="23256" windowHeight="12576" tabRatio="766" xr2:uid="{00000000-000D-0000-FFFF-FFFF00000000}"/>
  </bookViews>
  <sheets>
    <sheet name="1st Quarter" sheetId="37" r:id="rId1"/>
    <sheet name="1stQtrAnalysis" sheetId="6" r:id="rId2"/>
    <sheet name="AT1" sheetId="8" r:id="rId3"/>
    <sheet name="IT1" sheetId="10" r:id="rId4"/>
    <sheet name="SC1" sheetId="38" r:id="rId5"/>
    <sheet name="ST1" sheetId="11" r:id="rId6"/>
    <sheet name="RT1" sheetId="12" r:id="rId7"/>
    <sheet name="2nd Quarter" sheetId="4" r:id="rId8"/>
    <sheet name="2ndQtrAnalysis" sheetId="13" r:id="rId9"/>
    <sheet name="AT2" sheetId="16" r:id="rId10"/>
    <sheet name="IT2" sheetId="18" r:id="rId11"/>
    <sheet name="SC2" sheetId="39" r:id="rId12"/>
    <sheet name="ST2" sheetId="19" r:id="rId13"/>
    <sheet name="RT2" sheetId="20" r:id="rId14"/>
    <sheet name="3rd Quarter" sheetId="3" r:id="rId15"/>
    <sheet name="3rdQtrAnalysis" sheetId="14" r:id="rId16"/>
    <sheet name="AT3" sheetId="22" r:id="rId17"/>
    <sheet name="IT3" sheetId="24" r:id="rId18"/>
    <sheet name="SC3" sheetId="40" r:id="rId19"/>
    <sheet name="ST3" sheetId="25" r:id="rId20"/>
    <sheet name="RT3" sheetId="26" r:id="rId21"/>
    <sheet name="4th Quarter" sheetId="5" r:id="rId22"/>
    <sheet name="4thQtrAnalysis" sheetId="15" r:id="rId23"/>
    <sheet name="AT4" sheetId="28" r:id="rId24"/>
    <sheet name="IT4" sheetId="30" r:id="rId25"/>
    <sheet name="SC4" sheetId="41" r:id="rId26"/>
    <sheet name="ST4" sheetId="31" r:id="rId27"/>
    <sheet name="RT4" sheetId="32" r:id="rId28"/>
    <sheet name="Categories" sheetId="2" r:id="rId29"/>
    <sheet name="EOY Data" sheetId="34" state="hidden" r:id="rId30"/>
    <sheet name="EOY Graphs" sheetId="35" r:id="rId31"/>
    <sheet name="List for Export" sheetId="42" state="hidden" r:id="rId32"/>
    <sheet name="RunningTotals" sheetId="43" state="hidden" r:id="rId33"/>
  </sheets>
  <definedNames>
    <definedName name="_xlnm._FilterDatabase" localSheetId="0" hidden="1">'1st Quarter'!$A$6:$X$6</definedName>
    <definedName name="_xlnm._FilterDatabase" localSheetId="1" hidden="1">'1stQtrAnalysis'!$A$1:$S$34</definedName>
    <definedName name="_xlnm._FilterDatabase" localSheetId="7" hidden="1">'2nd Quarter'!$A$6:$X$6</definedName>
    <definedName name="_xlnm._FilterDatabase" localSheetId="14" hidden="1">'3rd Quarter'!$A$6:$X$6</definedName>
    <definedName name="_xlnm._FilterDatabase" localSheetId="21" hidden="1">'4th Quarter'!$A$6:$X$6</definedName>
    <definedName name="_xlnm._FilterDatabase" localSheetId="28" hidden="1">Categories!$A$5:$A$6</definedName>
    <definedName name="Appealtype">Categories!$A$5:$A$6</definedName>
    <definedName name="AssistingRepresentation">Categories!$A$7:$A$14</definedName>
    <definedName name="Continuingbenefits">Categories!#REF!</definedName>
    <definedName name="disenrollment">Categories!$A$80:$A$81</definedName>
    <definedName name="Financial_eligibility">Categories!$A$24:$A$26</definedName>
    <definedName name="Issuetype">Categories!$A$24:$A$26</definedName>
    <definedName name="MetaStar_resolved">Categories!$A$69:$A$75</definedName>
    <definedName name="_xlnm.Print_Titles" localSheetId="0">'1st Quarter'!$A:$B,'1st Quarter'!$6:$6</definedName>
    <definedName name="Resolutiontype">Categories!$A$69:$A$76</definedName>
    <definedName name="Servicetype">Categories!$A$51:$A$51</definedName>
    <definedName name="Targetgroup">Categories!$A$1:$A$1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3" l="1"/>
  <c r="C4" i="43"/>
  <c r="C5" i="43"/>
  <c r="C6" i="43"/>
  <c r="C7" i="43"/>
  <c r="C8" i="43"/>
  <c r="C9" i="43"/>
  <c r="C10" i="43"/>
  <c r="C11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C36" i="43"/>
  <c r="C37" i="43"/>
  <c r="C38" i="43"/>
  <c r="C39" i="43"/>
  <c r="C40" i="43"/>
  <c r="C41" i="43"/>
  <c r="C42" i="43"/>
  <c r="C43" i="43"/>
  <c r="C44" i="43"/>
  <c r="C45" i="43"/>
  <c r="C46" i="43"/>
  <c r="C47" i="43"/>
  <c r="C48" i="43"/>
  <c r="C49" i="43"/>
  <c r="C50" i="43"/>
  <c r="C51" i="43"/>
  <c r="C52" i="43"/>
  <c r="C53" i="43"/>
  <c r="C54" i="43"/>
  <c r="C55" i="43"/>
  <c r="C56" i="43"/>
  <c r="C57" i="43"/>
  <c r="C58" i="43"/>
  <c r="C59" i="43"/>
  <c r="C60" i="43"/>
  <c r="C61" i="43"/>
  <c r="C2" i="43"/>
  <c r="C5" i="34" l="1"/>
  <c r="C4" i="34"/>
  <c r="C3" i="34"/>
  <c r="C6" i="34"/>
  <c r="B6" i="34"/>
  <c r="B5" i="34"/>
  <c r="B4" i="34"/>
  <c r="B3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F241" i="42"/>
  <c r="F240" i="42"/>
  <c r="F239" i="42"/>
  <c r="F238" i="42"/>
  <c r="F237" i="42"/>
  <c r="F236" i="42"/>
  <c r="F235" i="42"/>
  <c r="F234" i="42"/>
  <c r="F233" i="42"/>
  <c r="F232" i="42"/>
  <c r="F231" i="42"/>
  <c r="F230" i="42"/>
  <c r="F229" i="42"/>
  <c r="F228" i="42"/>
  <c r="F227" i="42"/>
  <c r="F226" i="42"/>
  <c r="F225" i="42"/>
  <c r="F224" i="42"/>
  <c r="F223" i="42"/>
  <c r="F222" i="42"/>
  <c r="F221" i="42"/>
  <c r="F220" i="42"/>
  <c r="F219" i="42"/>
  <c r="F218" i="42"/>
  <c r="F217" i="42"/>
  <c r="F216" i="42"/>
  <c r="F215" i="42"/>
  <c r="F214" i="42"/>
  <c r="F213" i="42"/>
  <c r="F212" i="42"/>
  <c r="F211" i="42"/>
  <c r="F210" i="42"/>
  <c r="F209" i="42"/>
  <c r="F208" i="42"/>
  <c r="F207" i="42"/>
  <c r="F206" i="42"/>
  <c r="F205" i="42"/>
  <c r="F204" i="42"/>
  <c r="F203" i="42"/>
  <c r="F202" i="42"/>
  <c r="F201" i="42"/>
  <c r="F200" i="42"/>
  <c r="F199" i="42"/>
  <c r="F198" i="42"/>
  <c r="F197" i="42"/>
  <c r="F196" i="42"/>
  <c r="F195" i="42"/>
  <c r="F194" i="42"/>
  <c r="F193" i="42"/>
  <c r="F192" i="42"/>
  <c r="F191" i="42"/>
  <c r="F190" i="42"/>
  <c r="F189" i="42"/>
  <c r="F188" i="42"/>
  <c r="F187" i="42"/>
  <c r="F186" i="42"/>
  <c r="F185" i="42"/>
  <c r="F184" i="42"/>
  <c r="F183" i="42"/>
  <c r="G181" i="42"/>
  <c r="F181" i="42"/>
  <c r="G180" i="42"/>
  <c r="F180" i="42"/>
  <c r="G179" i="42"/>
  <c r="F179" i="42"/>
  <c r="G178" i="42"/>
  <c r="F178" i="42"/>
  <c r="G177" i="42"/>
  <c r="F177" i="42"/>
  <c r="G176" i="42"/>
  <c r="F176" i="42"/>
  <c r="G175" i="42"/>
  <c r="F175" i="42"/>
  <c r="G174" i="42"/>
  <c r="F174" i="42"/>
  <c r="G173" i="42"/>
  <c r="F173" i="42"/>
  <c r="G172" i="42"/>
  <c r="F172" i="42"/>
  <c r="G171" i="42"/>
  <c r="F171" i="42"/>
  <c r="G170" i="42"/>
  <c r="F170" i="42"/>
  <c r="G169" i="42"/>
  <c r="F169" i="42"/>
  <c r="G168" i="42"/>
  <c r="F168" i="42"/>
  <c r="G167" i="42"/>
  <c r="F167" i="42"/>
  <c r="G166" i="42"/>
  <c r="F166" i="42"/>
  <c r="G165" i="42"/>
  <c r="F165" i="42"/>
  <c r="G164" i="42"/>
  <c r="F164" i="42"/>
  <c r="G163" i="42"/>
  <c r="F163" i="42"/>
  <c r="G162" i="42"/>
  <c r="F162" i="42"/>
  <c r="G161" i="42"/>
  <c r="F161" i="42"/>
  <c r="G160" i="42"/>
  <c r="F160" i="42"/>
  <c r="G159" i="42"/>
  <c r="F159" i="42"/>
  <c r="G158" i="42"/>
  <c r="F158" i="42"/>
  <c r="G157" i="42"/>
  <c r="F157" i="42"/>
  <c r="G156" i="42"/>
  <c r="F156" i="42"/>
  <c r="G155" i="42"/>
  <c r="F155" i="42"/>
  <c r="G154" i="42"/>
  <c r="F154" i="42"/>
  <c r="G153" i="42"/>
  <c r="F153" i="42"/>
  <c r="G152" i="42"/>
  <c r="F152" i="42"/>
  <c r="G151" i="42"/>
  <c r="F151" i="42"/>
  <c r="G150" i="42"/>
  <c r="F150" i="42"/>
  <c r="G149" i="42"/>
  <c r="F149" i="42"/>
  <c r="G148" i="42"/>
  <c r="F148" i="42"/>
  <c r="G147" i="42"/>
  <c r="F147" i="42"/>
  <c r="G146" i="42"/>
  <c r="F146" i="42"/>
  <c r="G145" i="42"/>
  <c r="F145" i="42"/>
  <c r="G144" i="42"/>
  <c r="F144" i="42"/>
  <c r="G143" i="42"/>
  <c r="F143" i="42"/>
  <c r="G142" i="42"/>
  <c r="F142" i="42"/>
  <c r="G141" i="42"/>
  <c r="F141" i="42"/>
  <c r="G140" i="42"/>
  <c r="F140" i="42"/>
  <c r="G139" i="42"/>
  <c r="F139" i="42"/>
  <c r="G138" i="42"/>
  <c r="F138" i="42"/>
  <c r="G137" i="42"/>
  <c r="F137" i="42"/>
  <c r="G136" i="42"/>
  <c r="F136" i="42"/>
  <c r="G135" i="42"/>
  <c r="F135" i="42"/>
  <c r="G134" i="42"/>
  <c r="F134" i="42"/>
  <c r="G133" i="42"/>
  <c r="F133" i="42"/>
  <c r="G132" i="42"/>
  <c r="F132" i="42"/>
  <c r="G131" i="42"/>
  <c r="F131" i="42"/>
  <c r="G130" i="42"/>
  <c r="F130" i="42"/>
  <c r="G129" i="42"/>
  <c r="F129" i="42"/>
  <c r="G128" i="42"/>
  <c r="F128" i="42"/>
  <c r="G127" i="42"/>
  <c r="F127" i="42"/>
  <c r="G126" i="42"/>
  <c r="F126" i="42"/>
  <c r="G125" i="42"/>
  <c r="F125" i="42"/>
  <c r="G124" i="42"/>
  <c r="F124" i="42"/>
  <c r="G123" i="42"/>
  <c r="F123" i="42"/>
  <c r="F122" i="42"/>
  <c r="G121" i="42"/>
  <c r="F121" i="42"/>
  <c r="G120" i="42"/>
  <c r="F120" i="42"/>
  <c r="G119" i="42"/>
  <c r="F119" i="42"/>
  <c r="G118" i="42"/>
  <c r="F118" i="42"/>
  <c r="G117" i="42"/>
  <c r="F117" i="42"/>
  <c r="G116" i="42"/>
  <c r="F116" i="42"/>
  <c r="G115" i="42"/>
  <c r="F115" i="42"/>
  <c r="G114" i="42"/>
  <c r="F114" i="42"/>
  <c r="G113" i="42"/>
  <c r="F113" i="42"/>
  <c r="G112" i="42"/>
  <c r="F112" i="42"/>
  <c r="G111" i="42"/>
  <c r="F111" i="42"/>
  <c r="G110" i="42"/>
  <c r="F110" i="42"/>
  <c r="G109" i="42"/>
  <c r="F109" i="42"/>
  <c r="G108" i="42"/>
  <c r="F108" i="42"/>
  <c r="G107" i="42"/>
  <c r="F107" i="42"/>
  <c r="G106" i="42"/>
  <c r="F106" i="42"/>
  <c r="G105" i="42"/>
  <c r="F105" i="42"/>
  <c r="G104" i="42"/>
  <c r="F104" i="42"/>
  <c r="G103" i="42"/>
  <c r="F103" i="42"/>
  <c r="G102" i="42"/>
  <c r="F102" i="42"/>
  <c r="G101" i="42"/>
  <c r="F101" i="42"/>
  <c r="G100" i="42"/>
  <c r="F100" i="42"/>
  <c r="G99" i="42"/>
  <c r="F99" i="42"/>
  <c r="G98" i="42"/>
  <c r="F98" i="42"/>
  <c r="G97" i="42"/>
  <c r="F97" i="42"/>
  <c r="G96" i="42"/>
  <c r="F96" i="42"/>
  <c r="G95" i="42"/>
  <c r="F95" i="42"/>
  <c r="G94" i="42"/>
  <c r="F94" i="42"/>
  <c r="G93" i="42"/>
  <c r="F93" i="42"/>
  <c r="G92" i="42"/>
  <c r="F92" i="42"/>
  <c r="G91" i="42"/>
  <c r="F91" i="42"/>
  <c r="G90" i="42"/>
  <c r="F90" i="42"/>
  <c r="G89" i="42"/>
  <c r="F89" i="42"/>
  <c r="G88" i="42"/>
  <c r="F88" i="42"/>
  <c r="G87" i="42"/>
  <c r="F87" i="42"/>
  <c r="G86" i="42"/>
  <c r="F86" i="42"/>
  <c r="G85" i="42"/>
  <c r="F85" i="42"/>
  <c r="G84" i="42"/>
  <c r="F84" i="42"/>
  <c r="G83" i="42"/>
  <c r="F83" i="42"/>
  <c r="G82" i="42"/>
  <c r="F82" i="42"/>
  <c r="G81" i="42"/>
  <c r="F81" i="42"/>
  <c r="G80" i="42"/>
  <c r="F80" i="42"/>
  <c r="G79" i="42"/>
  <c r="F79" i="42"/>
  <c r="G78" i="42"/>
  <c r="F78" i="42"/>
  <c r="G77" i="42"/>
  <c r="F77" i="42"/>
  <c r="G76" i="42"/>
  <c r="F76" i="42"/>
  <c r="G75" i="42"/>
  <c r="F75" i="42"/>
  <c r="G74" i="42"/>
  <c r="F74" i="42"/>
  <c r="G73" i="42"/>
  <c r="F73" i="42"/>
  <c r="G72" i="42"/>
  <c r="F72" i="42"/>
  <c r="G71" i="42"/>
  <c r="F71" i="42"/>
  <c r="G70" i="42"/>
  <c r="F70" i="42"/>
  <c r="G69" i="42"/>
  <c r="F69" i="42"/>
  <c r="G68" i="42"/>
  <c r="F68" i="42"/>
  <c r="G67" i="42"/>
  <c r="F67" i="42"/>
  <c r="G66" i="42"/>
  <c r="F66" i="42"/>
  <c r="G65" i="42"/>
  <c r="F65" i="42"/>
  <c r="G64" i="42"/>
  <c r="F64" i="42"/>
  <c r="G63" i="42"/>
  <c r="F63" i="42"/>
  <c r="F62" i="42"/>
  <c r="G61" i="42"/>
  <c r="F61" i="42"/>
  <c r="G60" i="42"/>
  <c r="F60" i="42"/>
  <c r="G59" i="42"/>
  <c r="F59" i="42"/>
  <c r="G58" i="42"/>
  <c r="F58" i="42"/>
  <c r="G57" i="42"/>
  <c r="F57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F18" i="42"/>
  <c r="G17" i="42"/>
  <c r="F17" i="42"/>
  <c r="G16" i="42"/>
  <c r="F16" i="42"/>
  <c r="G15" i="42"/>
  <c r="F15" i="42"/>
  <c r="G14" i="42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G7" i="42"/>
  <c r="F7" i="42"/>
  <c r="G6" i="42"/>
  <c r="F6" i="42"/>
  <c r="G5" i="42"/>
  <c r="F5" i="42"/>
  <c r="G4" i="42"/>
  <c r="F4" i="42"/>
  <c r="G3" i="42"/>
  <c r="F3" i="42"/>
  <c r="F2" i="42"/>
  <c r="B3" i="42"/>
  <c r="B4" i="42"/>
  <c r="B5" i="42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1" i="42"/>
  <c r="B72" i="42"/>
  <c r="B73" i="42"/>
  <c r="B74" i="42"/>
  <c r="B75" i="42"/>
  <c r="B76" i="42"/>
  <c r="B77" i="42"/>
  <c r="B78" i="42"/>
  <c r="B79" i="42"/>
  <c r="B80" i="42"/>
  <c r="B81" i="42"/>
  <c r="B82" i="42"/>
  <c r="B83" i="42"/>
  <c r="B84" i="42"/>
  <c r="B85" i="42"/>
  <c r="B86" i="42"/>
  <c r="B87" i="42"/>
  <c r="B88" i="42"/>
  <c r="B89" i="42"/>
  <c r="B90" i="42"/>
  <c r="B91" i="42"/>
  <c r="B92" i="42"/>
  <c r="B93" i="42"/>
  <c r="B94" i="42"/>
  <c r="B95" i="42"/>
  <c r="B96" i="42"/>
  <c r="B97" i="42"/>
  <c r="B98" i="42"/>
  <c r="B99" i="42"/>
  <c r="B100" i="42"/>
  <c r="B101" i="42"/>
  <c r="B102" i="42"/>
  <c r="B103" i="42"/>
  <c r="B104" i="42"/>
  <c r="B105" i="42"/>
  <c r="B106" i="42"/>
  <c r="B107" i="42"/>
  <c r="B108" i="42"/>
  <c r="B109" i="42"/>
  <c r="B110" i="42"/>
  <c r="B111" i="42"/>
  <c r="B112" i="42"/>
  <c r="B113" i="42"/>
  <c r="B114" i="42"/>
  <c r="B115" i="42"/>
  <c r="B116" i="42"/>
  <c r="B117" i="42"/>
  <c r="B118" i="42"/>
  <c r="B119" i="42"/>
  <c r="B120" i="42"/>
  <c r="B121" i="42"/>
  <c r="B122" i="42"/>
  <c r="B123" i="42"/>
  <c r="B124" i="42"/>
  <c r="B125" i="42"/>
  <c r="B126" i="42"/>
  <c r="B127" i="42"/>
  <c r="B128" i="42"/>
  <c r="B129" i="42"/>
  <c r="B130" i="42"/>
  <c r="B131" i="42"/>
  <c r="B132" i="42"/>
  <c r="B133" i="42"/>
  <c r="B134" i="42"/>
  <c r="B135" i="42"/>
  <c r="B136" i="42"/>
  <c r="B137" i="42"/>
  <c r="B138" i="42"/>
  <c r="B139" i="42"/>
  <c r="B140" i="42"/>
  <c r="B141" i="42"/>
  <c r="B142" i="42"/>
  <c r="B143" i="42"/>
  <c r="B144" i="42"/>
  <c r="B145" i="42"/>
  <c r="B146" i="42"/>
  <c r="B147" i="42"/>
  <c r="B148" i="42"/>
  <c r="B149" i="42"/>
  <c r="B150" i="42"/>
  <c r="B151" i="42"/>
  <c r="B152" i="42"/>
  <c r="B153" i="42"/>
  <c r="B154" i="42"/>
  <c r="B155" i="42"/>
  <c r="B156" i="42"/>
  <c r="B157" i="42"/>
  <c r="B158" i="42"/>
  <c r="B159" i="42"/>
  <c r="B160" i="42"/>
  <c r="B161" i="42"/>
  <c r="B162" i="42"/>
  <c r="B163" i="42"/>
  <c r="B164" i="42"/>
  <c r="B165" i="42"/>
  <c r="B166" i="42"/>
  <c r="B167" i="42"/>
  <c r="B168" i="42"/>
  <c r="B169" i="42"/>
  <c r="B170" i="42"/>
  <c r="B171" i="42"/>
  <c r="B172" i="42"/>
  <c r="B173" i="42"/>
  <c r="B174" i="42"/>
  <c r="B175" i="42"/>
  <c r="B176" i="42"/>
  <c r="B177" i="42"/>
  <c r="B178" i="42"/>
  <c r="B179" i="42"/>
  <c r="B180" i="42"/>
  <c r="B181" i="42"/>
  <c r="B182" i="42"/>
  <c r="B183" i="42"/>
  <c r="B184" i="42"/>
  <c r="B185" i="42"/>
  <c r="B186" i="42"/>
  <c r="B187" i="42"/>
  <c r="B188" i="42"/>
  <c r="B189" i="42"/>
  <c r="B190" i="42"/>
  <c r="B191" i="42"/>
  <c r="B192" i="42"/>
  <c r="B193" i="42"/>
  <c r="B194" i="42"/>
  <c r="B195" i="42"/>
  <c r="B196" i="42"/>
  <c r="B197" i="42"/>
  <c r="B198" i="42"/>
  <c r="B199" i="42"/>
  <c r="B200" i="42"/>
  <c r="B201" i="42"/>
  <c r="B202" i="42"/>
  <c r="B203" i="42"/>
  <c r="B204" i="42"/>
  <c r="B205" i="42"/>
  <c r="B206" i="42"/>
  <c r="B207" i="42"/>
  <c r="B208" i="42"/>
  <c r="B209" i="42"/>
  <c r="B210" i="42"/>
  <c r="B211" i="42"/>
  <c r="B212" i="42"/>
  <c r="B213" i="42"/>
  <c r="B214" i="42"/>
  <c r="B215" i="42"/>
  <c r="B216" i="42"/>
  <c r="B217" i="42"/>
  <c r="B218" i="42"/>
  <c r="B219" i="42"/>
  <c r="B220" i="42"/>
  <c r="B221" i="42"/>
  <c r="B222" i="42"/>
  <c r="B223" i="42"/>
  <c r="B224" i="42"/>
  <c r="B225" i="42"/>
  <c r="B226" i="42"/>
  <c r="B227" i="42"/>
  <c r="B228" i="42"/>
  <c r="B229" i="42"/>
  <c r="B230" i="42"/>
  <c r="B231" i="42"/>
  <c r="B232" i="42"/>
  <c r="B233" i="42"/>
  <c r="B234" i="42"/>
  <c r="B235" i="42"/>
  <c r="B236" i="42"/>
  <c r="B237" i="42"/>
  <c r="B238" i="42"/>
  <c r="B239" i="42"/>
  <c r="B240" i="42"/>
  <c r="B241" i="42"/>
  <c r="B2" i="42"/>
  <c r="A3" i="42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" i="42"/>
  <c r="E21" i="15"/>
  <c r="E20" i="15"/>
  <c r="E19" i="15"/>
  <c r="E18" i="15"/>
  <c r="E17" i="15"/>
  <c r="E16" i="15"/>
  <c r="H27" i="13" l="1"/>
  <c r="B1000" i="5"/>
  <c r="C1000" i="5"/>
  <c r="D1000" i="5"/>
  <c r="E1000" i="5"/>
  <c r="F1000" i="5"/>
  <c r="G1000" i="5"/>
  <c r="H1000" i="5"/>
  <c r="I1000" i="5"/>
  <c r="J1000" i="5"/>
  <c r="K1000" i="5"/>
  <c r="L1000" i="5"/>
  <c r="M1000" i="5"/>
  <c r="N1000" i="5"/>
  <c r="O1000" i="5"/>
  <c r="P1000" i="5"/>
  <c r="Q1000" i="5"/>
  <c r="R1000" i="5"/>
  <c r="S1000" i="5"/>
  <c r="A1000" i="5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A1000" i="4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A1000" i="3"/>
  <c r="K26" i="15"/>
  <c r="K25" i="15"/>
  <c r="K24" i="15"/>
  <c r="K23" i="15"/>
  <c r="K22" i="15"/>
  <c r="K21" i="15"/>
  <c r="K20" i="15"/>
  <c r="K19" i="15"/>
  <c r="K18" i="15"/>
  <c r="K17" i="15"/>
  <c r="K16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B26" i="15"/>
  <c r="B25" i="15"/>
  <c r="B24" i="15"/>
  <c r="B23" i="15"/>
  <c r="B22" i="15"/>
  <c r="B21" i="15"/>
  <c r="B20" i="15"/>
  <c r="B19" i="15"/>
  <c r="B18" i="15"/>
  <c r="B17" i="15"/>
  <c r="B16" i="15"/>
  <c r="E9" i="15"/>
  <c r="E8" i="15"/>
  <c r="E7" i="15"/>
  <c r="E6" i="15"/>
  <c r="E5" i="15"/>
  <c r="E4" i="15"/>
  <c r="B5" i="15"/>
  <c r="B4" i="15"/>
  <c r="K26" i="14"/>
  <c r="K25" i="14"/>
  <c r="K24" i="14"/>
  <c r="K23" i="14"/>
  <c r="K22" i="14"/>
  <c r="K21" i="14"/>
  <c r="K20" i="14"/>
  <c r="K19" i="14"/>
  <c r="K18" i="14"/>
  <c r="K17" i="14"/>
  <c r="K16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E21" i="14"/>
  <c r="E20" i="14"/>
  <c r="E19" i="14"/>
  <c r="E18" i="14"/>
  <c r="E17" i="14"/>
  <c r="E16" i="14"/>
  <c r="B26" i="14"/>
  <c r="B25" i="14"/>
  <c r="B24" i="14"/>
  <c r="B23" i="14"/>
  <c r="B22" i="14"/>
  <c r="B21" i="14"/>
  <c r="B20" i="14"/>
  <c r="B19" i="14"/>
  <c r="B18" i="14"/>
  <c r="B17" i="14"/>
  <c r="B16" i="14"/>
  <c r="E9" i="14"/>
  <c r="E8" i="14"/>
  <c r="E7" i="14"/>
  <c r="E6" i="14"/>
  <c r="E5" i="14"/>
  <c r="E4" i="14"/>
  <c r="B5" i="14"/>
  <c r="B4" i="14"/>
  <c r="K26" i="13"/>
  <c r="K25" i="13"/>
  <c r="K24" i="13"/>
  <c r="K23" i="13"/>
  <c r="K22" i="13"/>
  <c r="K21" i="13"/>
  <c r="K20" i="13"/>
  <c r="K19" i="13"/>
  <c r="K18" i="13"/>
  <c r="K17" i="13"/>
  <c r="K16" i="13"/>
  <c r="H32" i="13"/>
  <c r="H31" i="13"/>
  <c r="H30" i="13"/>
  <c r="H29" i="13"/>
  <c r="H28" i="13"/>
  <c r="H26" i="13"/>
  <c r="H25" i="13"/>
  <c r="H24" i="13"/>
  <c r="H23" i="13"/>
  <c r="H22" i="13"/>
  <c r="H21" i="13"/>
  <c r="H20" i="13"/>
  <c r="H19" i="13"/>
  <c r="H18" i="13"/>
  <c r="H17" i="13"/>
  <c r="H16" i="13"/>
  <c r="E21" i="13"/>
  <c r="E20" i="13"/>
  <c r="E19" i="13"/>
  <c r="E18" i="13"/>
  <c r="E17" i="13"/>
  <c r="E16" i="13"/>
  <c r="B26" i="13"/>
  <c r="B25" i="13"/>
  <c r="B24" i="13"/>
  <c r="B23" i="13"/>
  <c r="B22" i="13"/>
  <c r="B21" i="13"/>
  <c r="B20" i="13"/>
  <c r="B19" i="13"/>
  <c r="B18" i="13"/>
  <c r="B17" i="13"/>
  <c r="B16" i="13"/>
  <c r="E9" i="13"/>
  <c r="E8" i="13"/>
  <c r="E7" i="13"/>
  <c r="E6" i="13"/>
  <c r="E5" i="13"/>
  <c r="E4" i="13"/>
  <c r="B5" i="13"/>
  <c r="B4" i="13"/>
  <c r="K26" i="6"/>
  <c r="K25" i="6"/>
  <c r="K24" i="6"/>
  <c r="K23" i="6"/>
  <c r="K22" i="6"/>
  <c r="K21" i="6"/>
  <c r="K20" i="6"/>
  <c r="K19" i="6"/>
  <c r="K18" i="6"/>
  <c r="K17" i="6"/>
  <c r="K16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E21" i="6"/>
  <c r="E20" i="6"/>
  <c r="E19" i="6"/>
  <c r="E18" i="6"/>
  <c r="E17" i="6"/>
  <c r="E16" i="6"/>
  <c r="B26" i="6"/>
  <c r="B25" i="6"/>
  <c r="B24" i="6"/>
  <c r="B23" i="6"/>
  <c r="B22" i="6"/>
  <c r="B21" i="6"/>
  <c r="B20" i="6"/>
  <c r="B19" i="6"/>
  <c r="B18" i="6"/>
  <c r="B17" i="6"/>
  <c r="B16" i="6"/>
  <c r="E9" i="6"/>
  <c r="E8" i="6"/>
  <c r="E7" i="6"/>
  <c r="E6" i="6"/>
  <c r="E5" i="6"/>
  <c r="E4" i="6"/>
  <c r="B5" i="6"/>
  <c r="B4" i="6"/>
  <c r="R1000" i="37"/>
  <c r="S1000" i="37"/>
  <c r="N1000" i="37"/>
  <c r="O1000" i="37"/>
  <c r="P1000" i="37"/>
  <c r="Q1000" i="37"/>
  <c r="J1000" i="37"/>
  <c r="K1000" i="37"/>
  <c r="L1000" i="37"/>
  <c r="M1000" i="37"/>
  <c r="G1000" i="37"/>
  <c r="H1000" i="37"/>
  <c r="I1000" i="37"/>
  <c r="B1000" i="37"/>
  <c r="C1000" i="37"/>
  <c r="D1000" i="37"/>
  <c r="E1000" i="37"/>
  <c r="F1000" i="37"/>
  <c r="A1000" i="37"/>
  <c r="E22" i="13" l="1"/>
  <c r="E22" i="6"/>
  <c r="E22" i="15"/>
  <c r="E22" i="14"/>
  <c r="B1" i="15"/>
  <c r="B1" i="14"/>
  <c r="F17" i="15" l="1"/>
  <c r="F182" i="42"/>
  <c r="F18" i="15"/>
  <c r="F19" i="15"/>
  <c r="F20" i="15"/>
  <c r="F21" i="15"/>
  <c r="F16" i="15"/>
  <c r="G205" i="42" s="1"/>
  <c r="I30" i="14"/>
  <c r="F20" i="14"/>
  <c r="F26" i="34" s="1"/>
  <c r="F19" i="14"/>
  <c r="E26" i="34" s="1"/>
  <c r="F18" i="14"/>
  <c r="D26" i="34" s="1"/>
  <c r="F16" i="14"/>
  <c r="F17" i="14"/>
  <c r="C26" i="34" s="1"/>
  <c r="F21" i="14"/>
  <c r="G26" i="34" s="1"/>
  <c r="I20" i="15"/>
  <c r="G216" i="42" s="1"/>
  <c r="I22" i="15"/>
  <c r="G218" i="42" s="1"/>
  <c r="I21" i="15"/>
  <c r="G217" i="42" s="1"/>
  <c r="I30" i="15"/>
  <c r="G226" i="42" s="1"/>
  <c r="I23" i="15"/>
  <c r="G219" i="42" s="1"/>
  <c r="I29" i="15"/>
  <c r="G225" i="42" s="1"/>
  <c r="I26" i="15"/>
  <c r="G222" i="42" s="1"/>
  <c r="I27" i="15"/>
  <c r="G223" i="42" s="1"/>
  <c r="I25" i="15"/>
  <c r="G221" i="42" s="1"/>
  <c r="I24" i="15"/>
  <c r="G220" i="42" s="1"/>
  <c r="I27" i="14"/>
  <c r="I20" i="14"/>
  <c r="I26" i="14"/>
  <c r="I29" i="14"/>
  <c r="I25" i="14"/>
  <c r="I24" i="14"/>
  <c r="I19" i="14"/>
  <c r="I23" i="14"/>
  <c r="I22" i="14"/>
  <c r="B1" i="13"/>
  <c r="C21" i="15"/>
  <c r="G198" i="42" s="1"/>
  <c r="C24" i="15"/>
  <c r="G201" i="42" s="1"/>
  <c r="C22" i="15"/>
  <c r="G199" i="42" s="1"/>
  <c r="C26" i="15"/>
  <c r="G203" i="42" s="1"/>
  <c r="C23" i="15"/>
  <c r="G200" i="42" s="1"/>
  <c r="C25" i="15"/>
  <c r="G202" i="42" s="1"/>
  <c r="D27" i="34" l="1"/>
  <c r="G207" i="42"/>
  <c r="C27" i="34"/>
  <c r="G206" i="42"/>
  <c r="G27" i="34"/>
  <c r="G210" i="42"/>
  <c r="F27" i="34"/>
  <c r="G209" i="42"/>
  <c r="E27" i="34"/>
  <c r="G208" i="42"/>
  <c r="F21" i="13"/>
  <c r="G25" i="34" s="1"/>
  <c r="F22" i="15"/>
  <c r="G211" i="42" s="1"/>
  <c r="B27" i="34"/>
  <c r="B26" i="34"/>
  <c r="F22" i="14"/>
  <c r="F20" i="13"/>
  <c r="F25" i="34" s="1"/>
  <c r="F16" i="13"/>
  <c r="F17" i="13"/>
  <c r="C25" i="34" s="1"/>
  <c r="F18" i="13"/>
  <c r="D25" i="34" s="1"/>
  <c r="F19" i="13"/>
  <c r="E25" i="34" s="1"/>
  <c r="I31" i="13"/>
  <c r="I22" i="13"/>
  <c r="I32" i="13"/>
  <c r="I30" i="13"/>
  <c r="I20" i="13"/>
  <c r="I29" i="13"/>
  <c r="I27" i="13"/>
  <c r="I26" i="13"/>
  <c r="I25" i="13"/>
  <c r="I24" i="13"/>
  <c r="I23" i="13"/>
  <c r="I19" i="13"/>
  <c r="B1" i="6"/>
  <c r="N17" i="6"/>
  <c r="L23" i="15"/>
  <c r="L23" i="14"/>
  <c r="I40" i="34" s="1"/>
  <c r="L23" i="13"/>
  <c r="I39" i="34" s="1"/>
  <c r="C18" i="15"/>
  <c r="C21" i="14"/>
  <c r="G12" i="34" s="1"/>
  <c r="C18" i="14"/>
  <c r="D12" i="34" s="1"/>
  <c r="C21" i="13"/>
  <c r="G11" i="34" s="1"/>
  <c r="C18" i="13"/>
  <c r="D11" i="34" s="1"/>
  <c r="C5" i="13"/>
  <c r="I41" i="34" l="1"/>
  <c r="G237" i="42"/>
  <c r="D13" i="34"/>
  <c r="G195" i="42"/>
  <c r="B25" i="34"/>
  <c r="F22" i="13"/>
  <c r="F17" i="6"/>
  <c r="C24" i="34" s="1"/>
  <c r="F20" i="6"/>
  <c r="F24" i="34" s="1"/>
  <c r="F19" i="6"/>
  <c r="E24" i="34" s="1"/>
  <c r="F18" i="6"/>
  <c r="D24" i="34" s="1"/>
  <c r="F16" i="6"/>
  <c r="F21" i="6"/>
  <c r="G24" i="34" s="1"/>
  <c r="L23" i="6"/>
  <c r="I38" i="34" s="1"/>
  <c r="I28" i="6"/>
  <c r="N31" i="34" s="1"/>
  <c r="I26" i="6"/>
  <c r="L31" i="34" s="1"/>
  <c r="I22" i="6"/>
  <c r="I27" i="6"/>
  <c r="M31" i="34" s="1"/>
  <c r="I30" i="6"/>
  <c r="P31" i="34" s="1"/>
  <c r="I19" i="6"/>
  <c r="I31" i="6"/>
  <c r="Q31" i="34" s="1"/>
  <c r="I21" i="6"/>
  <c r="I29" i="6"/>
  <c r="O31" i="34" s="1"/>
  <c r="I25" i="6"/>
  <c r="K31" i="34" s="1"/>
  <c r="I32" i="6"/>
  <c r="R31" i="34" s="1"/>
  <c r="I23" i="6"/>
  <c r="I31" i="34" s="1"/>
  <c r="I24" i="6"/>
  <c r="J31" i="34" s="1"/>
  <c r="I20" i="6"/>
  <c r="N19" i="6"/>
  <c r="N17" i="13"/>
  <c r="N17" i="14" s="1"/>
  <c r="N17" i="15" s="1"/>
  <c r="B6" i="14"/>
  <c r="B6" i="13"/>
  <c r="B6" i="15"/>
  <c r="C21" i="6"/>
  <c r="G10" i="34" s="1"/>
  <c r="B6" i="6"/>
  <c r="C26" i="6"/>
  <c r="L10" i="34" s="1"/>
  <c r="C22" i="6"/>
  <c r="H10" i="34" s="1"/>
  <c r="C19" i="6"/>
  <c r="E10" i="34" s="1"/>
  <c r="C18" i="6"/>
  <c r="D10" i="34" s="1"/>
  <c r="C25" i="6"/>
  <c r="K10" i="34" s="1"/>
  <c r="C20" i="6"/>
  <c r="F10" i="34" s="1"/>
  <c r="C24" i="6"/>
  <c r="J10" i="34" s="1"/>
  <c r="C23" i="6"/>
  <c r="I10" i="34" s="1"/>
  <c r="L13" i="34"/>
  <c r="L24" i="15"/>
  <c r="I32" i="15"/>
  <c r="H13" i="34"/>
  <c r="L19" i="15"/>
  <c r="I18" i="15"/>
  <c r="C17" i="15"/>
  <c r="F9" i="15"/>
  <c r="F7" i="15"/>
  <c r="C5" i="15"/>
  <c r="C4" i="15"/>
  <c r="G183" i="42" s="1"/>
  <c r="L24" i="14"/>
  <c r="J40" i="34" s="1"/>
  <c r="I32" i="14"/>
  <c r="C23" i="14"/>
  <c r="I12" i="34" s="1"/>
  <c r="L19" i="14"/>
  <c r="E40" i="34" s="1"/>
  <c r="I18" i="14"/>
  <c r="D33" i="34" s="1"/>
  <c r="C17" i="14"/>
  <c r="C12" i="34" s="1"/>
  <c r="F9" i="14"/>
  <c r="G19" i="34" s="1"/>
  <c r="F7" i="14"/>
  <c r="E19" i="34" s="1"/>
  <c r="C5" i="14"/>
  <c r="C4" i="14"/>
  <c r="L25" i="13"/>
  <c r="K39" i="34" s="1"/>
  <c r="C24" i="13"/>
  <c r="J11" i="34" s="1"/>
  <c r="L20" i="13"/>
  <c r="F39" i="34" s="1"/>
  <c r="I21" i="13"/>
  <c r="C19" i="13"/>
  <c r="E11" i="34" s="1"/>
  <c r="L16" i="13"/>
  <c r="B39" i="34" s="1"/>
  <c r="H33" i="13"/>
  <c r="F8" i="13"/>
  <c r="F18" i="34" s="1"/>
  <c r="G184" i="42" l="1"/>
  <c r="G228" i="42"/>
  <c r="J41" i="34"/>
  <c r="G238" i="42"/>
  <c r="E20" i="34"/>
  <c r="G189" i="42"/>
  <c r="G20" i="34"/>
  <c r="G191" i="42"/>
  <c r="C13" i="34"/>
  <c r="G194" i="42"/>
  <c r="D34" i="34"/>
  <c r="G214" i="42"/>
  <c r="E41" i="34"/>
  <c r="G233" i="42"/>
  <c r="B24" i="34"/>
  <c r="F22" i="6"/>
  <c r="H33" i="15"/>
  <c r="C16" i="15"/>
  <c r="I17" i="15"/>
  <c r="L18" i="15"/>
  <c r="G13" i="34"/>
  <c r="I31" i="15"/>
  <c r="L22" i="15"/>
  <c r="K13" i="34"/>
  <c r="F4" i="15"/>
  <c r="G186" i="42" s="1"/>
  <c r="F5" i="15"/>
  <c r="F6" i="15"/>
  <c r="L17" i="15"/>
  <c r="C20" i="15"/>
  <c r="I28" i="15"/>
  <c r="L21" i="15"/>
  <c r="J13" i="34"/>
  <c r="L26" i="15"/>
  <c r="F8" i="15"/>
  <c r="L16" i="15"/>
  <c r="C19" i="15"/>
  <c r="I19" i="15"/>
  <c r="L20" i="15"/>
  <c r="I13" i="34"/>
  <c r="L25" i="15"/>
  <c r="C16" i="14"/>
  <c r="B12" i="34" s="1"/>
  <c r="I17" i="14"/>
  <c r="C33" i="34" s="1"/>
  <c r="L18" i="14"/>
  <c r="D40" i="34" s="1"/>
  <c r="C22" i="14"/>
  <c r="H12" i="34" s="1"/>
  <c r="I31" i="14"/>
  <c r="L22" i="14"/>
  <c r="H40" i="34" s="1"/>
  <c r="C26" i="14"/>
  <c r="L12" i="34" s="1"/>
  <c r="F4" i="14"/>
  <c r="F5" i="14"/>
  <c r="C19" i="34" s="1"/>
  <c r="F6" i="14"/>
  <c r="D19" i="34" s="1"/>
  <c r="I16" i="14"/>
  <c r="B33" i="34" s="1"/>
  <c r="L17" i="14"/>
  <c r="C40" i="34" s="1"/>
  <c r="C20" i="14"/>
  <c r="F12" i="34" s="1"/>
  <c r="I28" i="14"/>
  <c r="L21" i="14"/>
  <c r="G40" i="34" s="1"/>
  <c r="C25" i="14"/>
  <c r="K12" i="34" s="1"/>
  <c r="L26" i="14"/>
  <c r="L40" i="34" s="1"/>
  <c r="F8" i="14"/>
  <c r="F19" i="34" s="1"/>
  <c r="L16" i="14"/>
  <c r="B40" i="34" s="1"/>
  <c r="C19" i="14"/>
  <c r="E12" i="34" s="1"/>
  <c r="I21" i="14"/>
  <c r="L20" i="14"/>
  <c r="F40" i="34" s="1"/>
  <c r="C24" i="14"/>
  <c r="J12" i="34" s="1"/>
  <c r="L25" i="14"/>
  <c r="K40" i="34" s="1"/>
  <c r="E10" i="15"/>
  <c r="K27" i="15"/>
  <c r="I16" i="15"/>
  <c r="B27" i="15"/>
  <c r="B27" i="14"/>
  <c r="K27" i="14"/>
  <c r="H33" i="14"/>
  <c r="E10" i="14"/>
  <c r="F7" i="13"/>
  <c r="E18" i="34" s="1"/>
  <c r="F9" i="13"/>
  <c r="G18" i="34" s="1"/>
  <c r="C17" i="13"/>
  <c r="C11" i="34" s="1"/>
  <c r="I18" i="13"/>
  <c r="D32" i="34" s="1"/>
  <c r="L19" i="13"/>
  <c r="E39" i="34" s="1"/>
  <c r="C23" i="13"/>
  <c r="I11" i="34" s="1"/>
  <c r="L24" i="13"/>
  <c r="J39" i="34" s="1"/>
  <c r="C16" i="13"/>
  <c r="B11" i="34" s="1"/>
  <c r="I17" i="13"/>
  <c r="C32" i="34" s="1"/>
  <c r="L18" i="13"/>
  <c r="D39" i="34" s="1"/>
  <c r="C22" i="13"/>
  <c r="H11" i="34" s="1"/>
  <c r="L22" i="13"/>
  <c r="H39" i="34" s="1"/>
  <c r="C26" i="13"/>
  <c r="L11" i="34" s="1"/>
  <c r="F4" i="13"/>
  <c r="B18" i="34" s="1"/>
  <c r="F5" i="13"/>
  <c r="C18" i="34" s="1"/>
  <c r="F6" i="13"/>
  <c r="D18" i="34" s="1"/>
  <c r="L17" i="13"/>
  <c r="C39" i="34" s="1"/>
  <c r="C20" i="13"/>
  <c r="F11" i="34" s="1"/>
  <c r="I28" i="13"/>
  <c r="L21" i="13"/>
  <c r="G39" i="34" s="1"/>
  <c r="C25" i="13"/>
  <c r="K11" i="34" s="1"/>
  <c r="L26" i="13"/>
  <c r="L39" i="34" s="1"/>
  <c r="E10" i="13"/>
  <c r="C4" i="13"/>
  <c r="I16" i="13"/>
  <c r="B27" i="13"/>
  <c r="K27" i="13"/>
  <c r="D41" i="34" l="1"/>
  <c r="G232" i="42"/>
  <c r="B41" i="34"/>
  <c r="G230" i="42"/>
  <c r="C34" i="34"/>
  <c r="G213" i="42"/>
  <c r="F20" i="34"/>
  <c r="G190" i="42"/>
  <c r="G41" i="34"/>
  <c r="G235" i="42"/>
  <c r="B13" i="34"/>
  <c r="G193" i="42"/>
  <c r="B34" i="34"/>
  <c r="G212" i="42"/>
  <c r="K41" i="34"/>
  <c r="G239" i="42"/>
  <c r="G224" i="42"/>
  <c r="E13" i="34"/>
  <c r="G196" i="42"/>
  <c r="F13" i="34"/>
  <c r="G197" i="42"/>
  <c r="C41" i="34"/>
  <c r="G231" i="42"/>
  <c r="H41" i="34"/>
  <c r="G236" i="42"/>
  <c r="F41" i="34"/>
  <c r="G234" i="42"/>
  <c r="D20" i="34"/>
  <c r="G188" i="42"/>
  <c r="G227" i="42"/>
  <c r="E34" i="34"/>
  <c r="G215" i="42"/>
  <c r="L41" i="34"/>
  <c r="G240" i="42"/>
  <c r="C20" i="34"/>
  <c r="G187" i="42"/>
  <c r="B32" i="34"/>
  <c r="I33" i="13"/>
  <c r="B20" i="34"/>
  <c r="B19" i="34"/>
  <c r="C6" i="15"/>
  <c r="G185" i="42" s="1"/>
  <c r="C6" i="14"/>
  <c r="C6" i="13"/>
  <c r="N19" i="13"/>
  <c r="L27" i="13"/>
  <c r="I33" i="15"/>
  <c r="L27" i="15"/>
  <c r="G241" i="42" s="1"/>
  <c r="F10" i="15"/>
  <c r="G192" i="42" s="1"/>
  <c r="L27" i="14"/>
  <c r="I33" i="14"/>
  <c r="F10" i="14"/>
  <c r="C27" i="14"/>
  <c r="F10" i="13"/>
  <c r="C27" i="13"/>
  <c r="G229" i="42" l="1"/>
  <c r="C27" i="15"/>
  <c r="G204" i="42" s="1"/>
  <c r="N19" i="14"/>
  <c r="N19" i="15"/>
  <c r="K27" i="6"/>
  <c r="H33" i="6" l="1"/>
  <c r="B27" i="6" l="1"/>
  <c r="E10" i="6" l="1"/>
  <c r="L26" i="6"/>
  <c r="L38" i="34" s="1"/>
  <c r="L18" i="6"/>
  <c r="D38" i="34" s="1"/>
  <c r="L24" i="6"/>
  <c r="J38" i="34" s="1"/>
  <c r="L21" i="6"/>
  <c r="G38" i="34" s="1"/>
  <c r="L19" i="6"/>
  <c r="E38" i="34" s="1"/>
  <c r="L22" i="6"/>
  <c r="H38" i="34" s="1"/>
  <c r="L25" i="6"/>
  <c r="K38" i="34" s="1"/>
  <c r="L20" i="6"/>
  <c r="F38" i="34" s="1"/>
  <c r="L17" i="6"/>
  <c r="C38" i="34" s="1"/>
  <c r="L16" i="6"/>
  <c r="B38" i="34" s="1"/>
  <c r="I17" i="6"/>
  <c r="C31" i="34" s="1"/>
  <c r="E31" i="34"/>
  <c r="G31" i="34"/>
  <c r="I18" i="6"/>
  <c r="D31" i="34" s="1"/>
  <c r="I16" i="6"/>
  <c r="H31" i="34"/>
  <c r="F31" i="34"/>
  <c r="C16" i="6"/>
  <c r="B10" i="34" s="1"/>
  <c r="C17" i="6"/>
  <c r="C10" i="34" s="1"/>
  <c r="F7" i="6"/>
  <c r="E17" i="34" s="1"/>
  <c r="F6" i="6"/>
  <c r="D17" i="34" s="1"/>
  <c r="F9" i="6"/>
  <c r="G17" i="34" s="1"/>
  <c r="C4" i="6"/>
  <c r="F4" i="6"/>
  <c r="B17" i="34" s="1"/>
  <c r="F5" i="6"/>
  <c r="C17" i="34" s="1"/>
  <c r="F8" i="6"/>
  <c r="F17" i="34" s="1"/>
  <c r="C5" i="6"/>
  <c r="B31" i="34" l="1"/>
  <c r="I33" i="6"/>
  <c r="C27" i="6"/>
  <c r="C6" i="6"/>
  <c r="L27" i="6"/>
  <c r="F10" i="6"/>
</calcChain>
</file>

<file path=xl/sharedStrings.xml><?xml version="1.0" encoding="utf-8"?>
<sst xmlns="http://schemas.openxmlformats.org/spreadsheetml/2006/main" count="1465" uniqueCount="136">
  <si>
    <t>Service Type</t>
  </si>
  <si>
    <t>Yes</t>
  </si>
  <si>
    <t>No</t>
  </si>
  <si>
    <t>DRW</t>
  </si>
  <si>
    <t>BOALTC</t>
  </si>
  <si>
    <t>DBS</t>
  </si>
  <si>
    <t>Other</t>
  </si>
  <si>
    <t>Transportation</t>
  </si>
  <si>
    <t>Resolution type</t>
  </si>
  <si>
    <t>Resolution Type*</t>
  </si>
  <si>
    <t>Service Type, if applicable*</t>
  </si>
  <si>
    <t xml:space="preserve">Summary of resolution
/
Reason for withdrawal  </t>
  </si>
  <si>
    <t>None</t>
  </si>
  <si>
    <t>Comments</t>
  </si>
  <si>
    <t>Assisting Representation</t>
  </si>
  <si>
    <t>1st Quarter</t>
  </si>
  <si>
    <t xml:space="preserve"> </t>
  </si>
  <si>
    <t>EBS</t>
  </si>
  <si>
    <t>Total</t>
  </si>
  <si>
    <t>%</t>
  </si>
  <si>
    <t>Final Total</t>
  </si>
  <si>
    <t>Issue Type</t>
  </si>
  <si>
    <t>2nd Quarter</t>
  </si>
  <si>
    <t>3rd Quarter</t>
  </si>
  <si>
    <t>4th Quarter</t>
  </si>
  <si>
    <t>STATE OF WISCONSIN</t>
  </si>
  <si>
    <t>Resolution Type</t>
  </si>
  <si>
    <t>Medicaid ID</t>
  </si>
  <si>
    <t>Program:</t>
  </si>
  <si>
    <t>Attorney</t>
  </si>
  <si>
    <t xml:space="preserve">Service Category </t>
  </si>
  <si>
    <t xml:space="preserve">
</t>
  </si>
  <si>
    <t xml:space="preserve">Pending/In Process </t>
  </si>
  <si>
    <t>Pending/In Process</t>
  </si>
  <si>
    <t>Did Member Disenroll?</t>
  </si>
  <si>
    <t>HMO NAME:</t>
  </si>
  <si>
    <t>BadgerCare Plus or SSI</t>
  </si>
  <si>
    <t>HMO</t>
  </si>
  <si>
    <t>Dental Services</t>
  </si>
  <si>
    <t>Other service type (Note in Summary of Issue column)</t>
  </si>
  <si>
    <t>NA- Service does not fit any of these categories</t>
  </si>
  <si>
    <t>Summary of Issue (Include type of service if not already selected in previous column)</t>
  </si>
  <si>
    <t xml:space="preserve">Timely Resolution Provided by HMO </t>
  </si>
  <si>
    <t>Timely Resolution by HMO</t>
  </si>
  <si>
    <t>Member Name       (Last, First, MI)</t>
  </si>
  <si>
    <t>Grievance #</t>
  </si>
  <si>
    <t>Date Grievance Filed   (MM/DD/YYYY)</t>
  </si>
  <si>
    <t>Grievance type</t>
  </si>
  <si>
    <t>DHS</t>
  </si>
  <si>
    <t>Plan or provider customer service</t>
  </si>
  <si>
    <t>Access to care</t>
  </si>
  <si>
    <t>Plan communications</t>
  </si>
  <si>
    <t>Payment/billing issues</t>
  </si>
  <si>
    <t>Suspected fraud</t>
  </si>
  <si>
    <t>Abuse, neglect or exploitation</t>
  </si>
  <si>
    <t>Denial of request for expedited appeal</t>
  </si>
  <si>
    <t>Provider quality of care</t>
  </si>
  <si>
    <t>Lack of timely plan response to service authorizaton or appeal request</t>
  </si>
  <si>
    <t>NA- Grievance does not involve a service</t>
  </si>
  <si>
    <t>Skilled nursing facility (SNF)</t>
  </si>
  <si>
    <t xml:space="preserve">General inpatient services </t>
  </si>
  <si>
    <t xml:space="preserve">General outpatient services </t>
  </si>
  <si>
    <t xml:space="preserve">Inpatient behavioral health services </t>
  </si>
  <si>
    <t xml:space="preserve">Outpatient behavioral health services </t>
  </si>
  <si>
    <t xml:space="preserve">Yes - Standard </t>
  </si>
  <si>
    <t>No - Standard</t>
  </si>
  <si>
    <t xml:space="preserve">Yes - Standard extended </t>
  </si>
  <si>
    <t xml:space="preserve">No - Standard extended </t>
  </si>
  <si>
    <t>NA- DHS grievance</t>
  </si>
  <si>
    <t>Member did not pursue</t>
  </si>
  <si>
    <t>Member withdrew</t>
  </si>
  <si>
    <t>Date Grievance 
Acknowledged by HMO or DHS  (MM/DD/YYYY)</t>
  </si>
  <si>
    <t>Durable Medical Equipment/ Disposable Medical Supplies (DME/DMS)</t>
  </si>
  <si>
    <t>Gender affirming services</t>
  </si>
  <si>
    <t>Interpreter services</t>
  </si>
  <si>
    <t>Date of Resolution/Decision      (MM/DD/YYYY)</t>
  </si>
  <si>
    <t>Unknown</t>
  </si>
  <si>
    <t>HMO ID</t>
  </si>
  <si>
    <t>DBS (Disability Benefit Specialist)</t>
  </si>
  <si>
    <t>DRW (Disability Rights WI)</t>
  </si>
  <si>
    <t>EBS (Elder Benefit Specialist)</t>
  </si>
  <si>
    <t>Plan or provider care management</t>
  </si>
  <si>
    <t>Grievance Type</t>
  </si>
  <si>
    <t xml:space="preserve">Running Total: </t>
  </si>
  <si>
    <t>HMO Committee - unfounded</t>
  </si>
  <si>
    <t>HMO Committee - founded</t>
  </si>
  <si>
    <t>HMO Committee - Partially founded</t>
  </si>
  <si>
    <t>DHS - Upheld HMO decision</t>
  </si>
  <si>
    <t>DHS - Overturned HMO decision</t>
  </si>
  <si>
    <t>Member disenrolled</t>
  </si>
  <si>
    <t>Mediation- resolved</t>
  </si>
  <si>
    <t>DHS- Partially upheld HMO decision</t>
  </si>
  <si>
    <t>HMO QUARTERLY GRIEVANCE LOG</t>
  </si>
  <si>
    <t>Running Total:</t>
  </si>
  <si>
    <t>Total # Grievances Based on Census Count</t>
  </si>
  <si>
    <t>Service Category, if applicable</t>
  </si>
  <si>
    <t>Service Type, if applicable</t>
  </si>
  <si>
    <t>HMO census as of last date of quarter:</t>
  </si>
  <si>
    <t>Reason for Disenrollment, if known</t>
  </si>
  <si>
    <t>https://www.dhs.wisconsin.gov/forms/f03112ai.pdf</t>
  </si>
  <si>
    <t xml:space="preserve">Link to form instructions: </t>
  </si>
  <si>
    <t>Link to form instructions:</t>
  </si>
  <si>
    <t>Home Health/Personal Care</t>
  </si>
  <si>
    <t>Inpatient/Outpatient Hospital</t>
  </si>
  <si>
    <t>Mental Health/Behavioral Health/Substance Use</t>
  </si>
  <si>
    <t>OB/GYN</t>
  </si>
  <si>
    <t>Orthodontics</t>
  </si>
  <si>
    <t>Physician</t>
  </si>
  <si>
    <t>Prescription/Over-the-Counter Drugs</t>
  </si>
  <si>
    <t>Physical/Occupational Therapy/Speech Language Pathology (PT/OT/SLP)</t>
  </si>
  <si>
    <t>Vision</t>
  </si>
  <si>
    <t>Abuse, neglect, or exploitation</t>
  </si>
  <si>
    <t xml:space="preserve">Vision </t>
  </si>
  <si>
    <t xml:space="preserve">Transportation </t>
  </si>
  <si>
    <t xml:space="preserve">Inpatient/Outpatient Hospital </t>
  </si>
  <si>
    <t>Service Category</t>
  </si>
  <si>
    <t>General inpatient services</t>
  </si>
  <si>
    <t>General outpatient services</t>
  </si>
  <si>
    <t>Inpatient behavioral health services</t>
  </si>
  <si>
    <t>Outpatient behavioral health services</t>
  </si>
  <si>
    <t>Plan</t>
  </si>
  <si>
    <t>Quarter</t>
  </si>
  <si>
    <t>Analysis</t>
  </si>
  <si>
    <t>Q1</t>
  </si>
  <si>
    <t>Quarter Total</t>
  </si>
  <si>
    <t>1st Quarter Total</t>
  </si>
  <si>
    <t>Appeal Type</t>
  </si>
  <si>
    <t>Q2</t>
  </si>
  <si>
    <t>2nd Quarter Total</t>
  </si>
  <si>
    <t>Q3</t>
  </si>
  <si>
    <t>3rd Quarter Total</t>
  </si>
  <si>
    <t>Q4</t>
  </si>
  <si>
    <t>4th Quarter Total</t>
  </si>
  <si>
    <t>Running Total</t>
  </si>
  <si>
    <t>Totals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</si>
  <si>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F-03112a (02/2025)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</si>
</sst>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;@"/>
    <numFmt numFmtId="166" formatCode="m/d/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8">
    <xf numFmtId="0" fontId="0" fillId="0" borderId="0" xfId="0"/>
    <xf numFmtId="0" fontId="7" fillId="0" borderId="0" xfId="0" applyFont="1"/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165" fontId="7" fillId="0" borderId="0" xfId="0" applyNumberFormat="1" applyFont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0" borderId="0" xfId="0" applyNumberFormat="1" applyFon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Protection="1"/>
    <xf numFmtId="49" fontId="7" fillId="0" borderId="0" xfId="0" applyNumberFormat="1" applyFont="1" applyAlignment="1" applyProtection="1">
      <alignment wrapText="1"/>
    </xf>
    <xf numFmtId="0" fontId="0" fillId="0" borderId="0" xfId="0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Protection="1"/>
    <xf numFmtId="0" fontId="7" fillId="2" borderId="0" xfId="0" applyFont="1" applyFill="1" applyAlignment="1" applyProtection="1">
      <alignment horizontal="center" wrapText="1"/>
    </xf>
    <xf numFmtId="0" fontId="7" fillId="0" borderId="0" xfId="0" applyFont="1" applyProtection="1"/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Alignment="1" applyProtection="1">
      <alignment wrapText="1"/>
    </xf>
    <xf numFmtId="0" fontId="0" fillId="0" borderId="0" xfId="0"/>
    <xf numFmtId="10" fontId="0" fillId="0" borderId="0" xfId="0" applyNumberFormat="1"/>
    <xf numFmtId="0" fontId="7" fillId="0" borderId="0" xfId="0" applyFont="1" applyAlignment="1">
      <alignment horizontal="center" wrapText="1"/>
    </xf>
    <xf numFmtId="0" fontId="0" fillId="2" borderId="0" xfId="0" applyFill="1"/>
    <xf numFmtId="10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Fill="1" applyProtection="1"/>
    <xf numFmtId="0" fontId="3" fillId="0" borderId="0" xfId="0" applyFont="1" applyProtection="1"/>
    <xf numFmtId="0" fontId="0" fillId="0" borderId="0" xfId="0" applyFont="1" applyFill="1" applyProtection="1"/>
    <xf numFmtId="0" fontId="3" fillId="0" borderId="0" xfId="0" applyFont="1" applyFill="1" applyProtection="1"/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6" fontId="0" fillId="0" borderId="0" xfId="0" applyNumberFormat="1" applyAlignment="1" applyProtection="1">
      <alignment wrapText="1"/>
      <protection locked="0"/>
    </xf>
    <xf numFmtId="166" fontId="7" fillId="0" borderId="0" xfId="0" applyNumberFormat="1" applyFont="1" applyAlignment="1" applyProtection="1">
      <alignment wrapText="1"/>
      <protection locked="0"/>
    </xf>
    <xf numFmtId="0" fontId="0" fillId="0" borderId="0" xfId="0" applyFill="1" applyProtection="1"/>
    <xf numFmtId="0" fontId="7" fillId="0" borderId="0" xfId="0" applyFont="1" applyFill="1"/>
    <xf numFmtId="0" fontId="0" fillId="0" borderId="0" xfId="0" applyAlignment="1" applyProtection="1">
      <alignment horizontal="center" wrapText="1"/>
    </xf>
    <xf numFmtId="0" fontId="6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distributed" wrapText="1"/>
    </xf>
    <xf numFmtId="0" fontId="0" fillId="5" borderId="0" xfId="0" applyFill="1" applyAlignment="1" applyProtection="1">
      <alignment vertical="distributed" wrapText="1"/>
      <protection locked="0"/>
    </xf>
    <xf numFmtId="0" fontId="0" fillId="5" borderId="0" xfId="0" applyFill="1" applyProtection="1">
      <protection locked="0"/>
    </xf>
    <xf numFmtId="0" fontId="11" fillId="0" borderId="0" xfId="2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10" fontId="0" fillId="0" borderId="0" xfId="1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0" fontId="7" fillId="0" borderId="0" xfId="0" applyFont="1" applyAlignment="1">
      <alignment horizontal="left" wrapText="1"/>
    </xf>
    <xf numFmtId="0" fontId="3" fillId="3" borderId="0" xfId="0" applyFont="1" applyFill="1" applyAlignment="1">
      <alignment horizontal="center" wrapText="1"/>
    </xf>
    <xf numFmtId="9" fontId="0" fillId="0" borderId="0" xfId="1" applyFont="1" applyAlignment="1">
      <alignment horizont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 applyProtection="1">
      <alignment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wrapText="1"/>
    </xf>
    <xf numFmtId="10" fontId="0" fillId="0" borderId="0" xfId="1" applyNumberFormat="1" applyFont="1" applyAlignment="1" applyProtection="1">
      <alignment horizontal="center" wrapText="1"/>
    </xf>
    <xf numFmtId="49" fontId="0" fillId="0" borderId="0" xfId="0" applyNumberForma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9" fontId="0" fillId="0" borderId="0" xfId="1" applyFont="1" applyAlignment="1" applyProtection="1">
      <alignment horizontal="center" wrapText="1"/>
    </xf>
    <xf numFmtId="164" fontId="0" fillId="0" borderId="0" xfId="1" applyNumberFormat="1" applyFont="1" applyAlignment="1" applyProtection="1">
      <alignment horizontal="center" wrapText="1"/>
    </xf>
    <xf numFmtId="1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0" fontId="0" fillId="0" borderId="0" xfId="0" applyNumberFormat="1" applyFill="1" applyAlignment="1">
      <alignment horizontal="center"/>
    </xf>
    <xf numFmtId="0" fontId="9" fillId="0" borderId="0" xfId="2" applyFont="1" applyBorder="1" applyAlignment="1" applyProtection="1">
      <alignment horizontal="left" vertical="top" wrapText="1"/>
    </xf>
    <xf numFmtId="0" fontId="11" fillId="0" borderId="0" xfId="2" applyFont="1" applyBorder="1" applyAlignment="1" applyProtection="1">
      <alignment horizontal="center" vertical="top" wrapText="1"/>
    </xf>
    <xf numFmtId="0" fontId="13" fillId="0" borderId="0" xfId="9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10">
    <cellStyle name="Hyperlink" xfId="9" builtinId="8"/>
    <cellStyle name="Normal" xfId="0" builtinId="0"/>
    <cellStyle name="Normal 2 3" xfId="2" xr:uid="{00000000-0005-0000-0000-000002000000}"/>
    <cellStyle name="Normal 2 3 2" xfId="8" xr:uid="{00000000-0005-0000-0000-000003000000}"/>
    <cellStyle name="Normal 2 3 3" xfId="6" xr:uid="{00000000-0005-0000-0000-000004000000}"/>
    <cellStyle name="Normal 2 3 4" xfId="4" xr:uid="{00000000-0005-0000-0000-000005000000}"/>
    <cellStyle name="Percent" xfId="1" builtinId="5"/>
    <cellStyle name="Percent 2" xfId="7" xr:uid="{00000000-0005-0000-0000-000007000000}"/>
    <cellStyle name="Percent 3" xfId="5" xr:uid="{00000000-0005-0000-0000-000008000000}"/>
    <cellStyle name="Percent 4" xfId="3" xr:uid="{00000000-0005-0000-0000-000009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themeOverride" Target="../theme/themeOverrid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'1stQtrAnalysis'!$B$2:$B$3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'1stQtrAnalysis'!$B$4:$B$6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'1stQtrAnalysis'!$C$2:$C$3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'1stQtrAnalysis'!$C$4:$C$6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A37-A1A5-07A3FF94109A}"/>
            </c:ext>
          </c:extLst>
        </c:ser>
        <c:ser>
          <c:idx val="1"/>
          <c:order val="1"/>
          <c:tx>
            <c:strRef>
              <c:f>'2ndQtrAnalysis'!$L$14:$L$15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D-4A37-A1A5-07A3FF94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89760"/>
        <c:axId val="171191296"/>
      </c:barChart>
      <c:catAx>
        <c:axId val="17118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91296"/>
        <c:crosses val="autoZero"/>
        <c:auto val="1"/>
        <c:lblAlgn val="ctr"/>
        <c:lblOffset val="100"/>
        <c:noMultiLvlLbl val="0"/>
      </c:catAx>
      <c:valAx>
        <c:axId val="1711912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89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'3rdQtrAnalysis'!$B$2:$B$3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'3rdQtrAnalysis'!$B$4:$B$6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395-B4C9-9A3E7BB261D2}"/>
            </c:ext>
          </c:extLst>
        </c:ser>
        <c:ser>
          <c:idx val="1"/>
          <c:order val="1"/>
          <c:tx>
            <c:strRef>
              <c:f>'3rdQtrAnalysis'!$C$2:$C$3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'3rdQtrAnalysis'!$C$4:$C$6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395-B4C9-9A3E7BB2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09216"/>
        <c:axId val="168810752"/>
      </c:barChart>
      <c:catAx>
        <c:axId val="1688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10752"/>
        <c:crosses val="autoZero"/>
        <c:auto val="1"/>
        <c:lblAlgn val="ctr"/>
        <c:lblOffset val="100"/>
        <c:noMultiLvlLbl val="0"/>
      </c:catAx>
      <c:valAx>
        <c:axId val="16881075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09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'3rdQtrAnalysis'!$B$16:$B$27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CDC-B96A-DC8F143CF9C1}"/>
            </c:ext>
          </c:extLst>
        </c:ser>
        <c:ser>
          <c:idx val="1"/>
          <c:order val="1"/>
          <c:tx>
            <c:strRef>
              <c:f>'3rdQtrAnalysis'!$C$14:$C$15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'3rdQtrAnalysis'!$C$16:$C$27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CDC-B96A-DC8F143C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5744"/>
        <c:axId val="171537536"/>
      </c:barChart>
      <c:catAx>
        <c:axId val="17153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35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'3rdQtrAnalysis'!$E$16:$E$22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'3rdQtrAnalysis'!$F$14:$F$15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'3rdQtrAnalysis'!$F$16:$F$22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'3rdQtrAnalysis'!$H$16:$H$33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6-4BB5-A00A-182DE7FBC0A8}"/>
            </c:ext>
          </c:extLst>
        </c:ser>
        <c:ser>
          <c:idx val="1"/>
          <c:order val="1"/>
          <c:tx>
            <c:strRef>
              <c:f>'3rdQtrAnalysis'!$I$14:$I$15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'3rdQtrAnalysis'!$I$16:$I$33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6-4BB5-A00A-182DE7F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3728"/>
        <c:axId val="171595264"/>
      </c:barChart>
      <c:catAx>
        <c:axId val="17159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95264"/>
        <c:crosses val="autoZero"/>
        <c:auto val="1"/>
        <c:lblAlgn val="ctr"/>
        <c:lblOffset val="100"/>
        <c:noMultiLvlLbl val="0"/>
      </c:catAx>
      <c:valAx>
        <c:axId val="17159526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93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D-461D-BFF7-B5395FB74FDF}"/>
            </c:ext>
          </c:extLst>
        </c:ser>
        <c:ser>
          <c:idx val="1"/>
          <c:order val="1"/>
          <c:tx>
            <c:strRef>
              <c:f>'3rdQtrAnalysis'!$L$14:$L$15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D-461D-BFF7-B5395FB7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66048"/>
        <c:axId val="171667840"/>
      </c:barChart>
      <c:catAx>
        <c:axId val="17166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67840"/>
        <c:crosses val="autoZero"/>
        <c:auto val="1"/>
        <c:lblAlgn val="ctr"/>
        <c:lblOffset val="100"/>
        <c:noMultiLvlLbl val="0"/>
      </c:catAx>
      <c:valAx>
        <c:axId val="1716678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66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'4thQtrAnalysis'!$B$2:$B$3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'4thQtrAnalysis'!$B$4:$B$6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4-4B74-99F5-E3F7FC14C787}"/>
            </c:ext>
          </c:extLst>
        </c:ser>
        <c:ser>
          <c:idx val="1"/>
          <c:order val="1"/>
          <c:tx>
            <c:strRef>
              <c:f>'4thQtrAnalysis'!$C$2:$C$3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'4thQtrAnalysis'!$C$4:$C$6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4-4B74-99F5-E3F7FC14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48192"/>
        <c:axId val="171449728"/>
      </c:barChart>
      <c:catAx>
        <c:axId val="17144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49728"/>
        <c:crosses val="autoZero"/>
        <c:auto val="1"/>
        <c:lblAlgn val="ctr"/>
        <c:lblOffset val="100"/>
        <c:noMultiLvlLbl val="0"/>
      </c:catAx>
      <c:valAx>
        <c:axId val="17144972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4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'4thQtrAnalysis'!$B$16:$B$27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B53-8954-724424B6F3C8}"/>
            </c:ext>
          </c:extLst>
        </c:ser>
        <c:ser>
          <c:idx val="1"/>
          <c:order val="1"/>
          <c:tx>
            <c:strRef>
              <c:f>'4thQtrAnalysis'!$C$14:$C$15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'4thQtrAnalysis'!$C$16:$C$27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B53-8954-724424B6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90496"/>
        <c:axId val="172092032"/>
      </c:barChart>
      <c:catAx>
        <c:axId val="17209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92032"/>
        <c:crosses val="autoZero"/>
        <c:auto val="1"/>
        <c:lblAlgn val="ctr"/>
        <c:lblOffset val="100"/>
        <c:noMultiLvlLbl val="0"/>
      </c:catAx>
      <c:valAx>
        <c:axId val="1720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090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'4thQtrAnalysis'!$E$16:$E$22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'4thQtrAnalysis'!$F$14:$F$15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'4thQtrAnalysis'!$F$16:$F$22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 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'4thQtrAnalysis'!$H$16:$H$33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2-46C7-A08E-5BC5B82FCB25}"/>
            </c:ext>
          </c:extLst>
        </c:ser>
        <c:ser>
          <c:idx val="1"/>
          <c:order val="1"/>
          <c:tx>
            <c:strRef>
              <c:f>'4thQtrAnalysis'!$I$14:$I$15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 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'4thQtrAnalysis'!$I$16:$I$33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2-46C7-A08E-5BC5B82F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57408"/>
        <c:axId val="171858944"/>
      </c:barChart>
      <c:catAx>
        <c:axId val="1718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858944"/>
        <c:crosses val="autoZero"/>
        <c:auto val="1"/>
        <c:lblAlgn val="ctr"/>
        <c:lblOffset val="100"/>
        <c:noMultiLvlLbl val="0"/>
      </c:catAx>
      <c:valAx>
        <c:axId val="171858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85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'1stQtrAnalysis'!$B$16:$B$27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A-41B2-8724-72AFCD12C875}"/>
            </c:ext>
          </c:extLst>
        </c:ser>
        <c:ser>
          <c:idx val="1"/>
          <c:order val="1"/>
          <c:tx>
            <c:strRef>
              <c:f>'1stQtrAnalysis'!$C$14:$C$15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'1stQtrAnalysis'!$C$16:$C$27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A-41B2-8724-72AFCD1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45888"/>
        <c:axId val="167847424"/>
      </c:barChart>
      <c:catAx>
        <c:axId val="1678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47424"/>
        <c:crosses val="autoZero"/>
        <c:auto val="1"/>
        <c:lblAlgn val="ctr"/>
        <c:lblOffset val="100"/>
        <c:noMultiLvlLbl val="0"/>
      </c:catAx>
      <c:valAx>
        <c:axId val="1678474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4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3E7-A440-0FF7AC69F8D1}"/>
            </c:ext>
          </c:extLst>
        </c:ser>
        <c:ser>
          <c:idx val="1"/>
          <c:order val="1"/>
          <c:tx>
            <c:strRef>
              <c:f>'4thQtrAnalysis'!$L$14:$L$15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3E7-A440-0FF7AC69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91424"/>
        <c:axId val="171992960"/>
      </c:barChart>
      <c:catAx>
        <c:axId val="1719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992960"/>
        <c:crosses val="autoZero"/>
        <c:auto val="1"/>
        <c:lblAlgn val="ctr"/>
        <c:lblOffset val="100"/>
        <c:noMultiLvlLbl val="0"/>
      </c:catAx>
      <c:valAx>
        <c:axId val="171992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991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Issue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Data'!$A$10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'1stQtrAnalysis'!$B$16:$B$26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Data'!$A$11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'2ndQtrAnalysis'!$B$16:$B$26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Data'!$A$12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'3rdQtrAnalysis'!$B$16:$B$26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Data'!$A$13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'4thQtrAnalysis'!$B$16:$B$26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Grievance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Data'!$E$3</c:f>
              <c:strCache>
                <c:ptCount val="1"/>
              </c:strCache>
            </c:strRef>
          </c:tx>
          <c:invertIfNegative val="0"/>
          <c:cat>
            <c:strRef>
              <c:f>'1stQtrAnalysis'!$A$4:$A$5</c:f>
              <c:strCache>
                <c:ptCount val="2"/>
                <c:pt idx="0">
                  <c:v>HMO</c:v>
                </c:pt>
                <c:pt idx="1">
                  <c:v>DHS</c:v>
                </c:pt>
              </c:strCache>
            </c:strRef>
          </c:cat>
          <c:val>
            <c:numRef>
              <c:f>'1stQtrAnalysis'!$B$4:$B$5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9-4337-8EAD-29365AC1CE4A}"/>
            </c:ext>
          </c:extLst>
        </c:ser>
        <c:ser>
          <c:idx val="1"/>
          <c:order val="1"/>
          <c:tx>
            <c:strRef>
              <c:f>'EOY Data'!$E$4</c:f>
              <c:strCache>
                <c:ptCount val="1"/>
              </c:strCache>
            </c:strRef>
          </c:tx>
          <c:invertIfNegative val="0"/>
          <c:cat>
            <c:strRef>
              <c:f>'1stQtrAnalysis'!$A$4:$A$5</c:f>
              <c:strCache>
                <c:ptCount val="2"/>
                <c:pt idx="0">
                  <c:v>HMO</c:v>
                </c:pt>
                <c:pt idx="1">
                  <c:v>DHS</c:v>
                </c:pt>
              </c:strCache>
            </c:strRef>
          </c:cat>
          <c:val>
            <c:numRef>
              <c:f>'2ndQtrAnalysis'!$B$4:$B$5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9-4337-8EAD-29365AC1CE4A}"/>
            </c:ext>
          </c:extLst>
        </c:ser>
        <c:ser>
          <c:idx val="2"/>
          <c:order val="2"/>
          <c:tx>
            <c:strRef>
              <c:f>'EOY Data'!$E$5</c:f>
              <c:strCache>
                <c:ptCount val="1"/>
              </c:strCache>
            </c:strRef>
          </c:tx>
          <c:invertIfNegative val="0"/>
          <c:cat>
            <c:strRef>
              <c:f>'1stQtrAnalysis'!$A$4:$A$5</c:f>
              <c:strCache>
                <c:ptCount val="2"/>
                <c:pt idx="0">
                  <c:v>HMO</c:v>
                </c:pt>
                <c:pt idx="1">
                  <c:v>DHS</c:v>
                </c:pt>
              </c:strCache>
            </c:strRef>
          </c:cat>
          <c:val>
            <c:numRef>
              <c:f>'3rdQtrAnalysis'!$B$4:$B$5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9-4337-8EAD-29365AC1CE4A}"/>
            </c:ext>
          </c:extLst>
        </c:ser>
        <c:ser>
          <c:idx val="3"/>
          <c:order val="3"/>
          <c:tx>
            <c:strRef>
              <c:f>'EOY Data'!$E$6</c:f>
              <c:strCache>
                <c:ptCount val="1"/>
              </c:strCache>
            </c:strRef>
          </c:tx>
          <c:invertIfNegative val="0"/>
          <c:cat>
            <c:strRef>
              <c:f>'1stQtrAnalysis'!$A$4:$A$5</c:f>
              <c:strCache>
                <c:ptCount val="2"/>
                <c:pt idx="0">
                  <c:v>HMO</c:v>
                </c:pt>
                <c:pt idx="1">
                  <c:v>DHS</c:v>
                </c:pt>
              </c:strCache>
            </c:strRef>
          </c:cat>
          <c:val>
            <c:numRef>
              <c:f>'4thQtrAnalysis'!$B$4:$B$5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9-4337-8EAD-29365AC1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40544"/>
        <c:axId val="171342080"/>
      </c:barChart>
      <c:catAx>
        <c:axId val="1713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342080"/>
        <c:crosses val="autoZero"/>
        <c:auto val="1"/>
        <c:lblAlgn val="ctr"/>
        <c:lblOffset val="100"/>
        <c:noMultiLvlLbl val="0"/>
      </c:catAx>
      <c:valAx>
        <c:axId val="1713420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34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Assisting Representation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Data'!$A$17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'1stQtrAnalysis'!$D$4:$D$9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'1stQtrAnalysis'!$E$4:$E$9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3-4828-B48B-646F25DB7269}"/>
            </c:ext>
          </c:extLst>
        </c:ser>
        <c:ser>
          <c:idx val="1"/>
          <c:order val="1"/>
          <c:tx>
            <c:strRef>
              <c:f>'EOY Data'!$A$18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'1stQtrAnalysis'!$D$4:$D$9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'2ndQtrAnalysis'!$E$4:$E$9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3-4828-B48B-646F25DB7269}"/>
            </c:ext>
          </c:extLst>
        </c:ser>
        <c:ser>
          <c:idx val="2"/>
          <c:order val="2"/>
          <c:tx>
            <c:strRef>
              <c:f>'EOY Data'!$A$19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'1stQtrAnalysis'!$D$4:$D$9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'3rdQtrAnalysis'!$E$4:$E$9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3-4828-B48B-646F25DB7269}"/>
            </c:ext>
          </c:extLst>
        </c:ser>
        <c:ser>
          <c:idx val="3"/>
          <c:order val="3"/>
          <c:tx>
            <c:strRef>
              <c:f>'EOY Data'!$A$20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'1stQtrAnalysis'!$D$4:$D$9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'4thQtrAnalysis'!$E$4:$E$9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3-4828-B48B-646F25DB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26400"/>
        <c:axId val="173127936"/>
      </c:barChart>
      <c:catAx>
        <c:axId val="17312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27936"/>
        <c:crosses val="autoZero"/>
        <c:auto val="1"/>
        <c:lblAlgn val="ctr"/>
        <c:lblOffset val="100"/>
        <c:noMultiLvlLbl val="0"/>
      </c:catAx>
      <c:valAx>
        <c:axId val="1731279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26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Data'!$A$31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</c:strCache>
            </c:strRef>
          </c:cat>
          <c:val>
            <c:numRef>
              <c:f>'1stQtrAnalysis'!$H$16:$H$32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ECE-A927-4B1657A08C1B}"/>
            </c:ext>
          </c:extLst>
        </c:ser>
        <c:ser>
          <c:idx val="1"/>
          <c:order val="1"/>
          <c:tx>
            <c:strRef>
              <c:f>'EOY Data'!$A$32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</c:strCache>
            </c:strRef>
          </c:cat>
          <c:val>
            <c:numRef>
              <c:f>'2ndQtrAnalysis'!$H$16:$H$32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C-4ECE-A927-4B1657A08C1B}"/>
            </c:ext>
          </c:extLst>
        </c:ser>
        <c:ser>
          <c:idx val="2"/>
          <c:order val="2"/>
          <c:tx>
            <c:strRef>
              <c:f>'EOY Data'!$A$33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</c:strCache>
            </c:strRef>
          </c:cat>
          <c:val>
            <c:numRef>
              <c:f>'3rdQtrAnalysis'!$H$16:$H$32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C-4ECE-A927-4B1657A08C1B}"/>
            </c:ext>
          </c:extLst>
        </c:ser>
        <c:ser>
          <c:idx val="3"/>
          <c:order val="3"/>
          <c:tx>
            <c:strRef>
              <c:f>'EOY Data'!$A$34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</c:strCache>
            </c:strRef>
          </c:cat>
          <c:val>
            <c:numRef>
              <c:f>'4thQtrAnalysis'!$H$16:$H$32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C-4ECE-A927-4B1657A0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68896"/>
        <c:axId val="173174784"/>
      </c:barChart>
      <c:catAx>
        <c:axId val="1731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74784"/>
        <c:crosses val="autoZero"/>
        <c:auto val="1"/>
        <c:lblAlgn val="ctr"/>
        <c:lblOffset val="100"/>
        <c:noMultiLvlLbl val="0"/>
      </c:catAx>
      <c:valAx>
        <c:axId val="17317478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68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Resolution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Data'!$A$38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'1stQtrAnalysis'!$K$16:$K$26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6-45FB-9CD1-799101378D6E}"/>
            </c:ext>
          </c:extLst>
        </c:ser>
        <c:ser>
          <c:idx val="1"/>
          <c:order val="1"/>
          <c:tx>
            <c:strRef>
              <c:f>'EOY Data'!$A$39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'2ndQtrAnalysis'!$K$16:$K$26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6-45FB-9CD1-799101378D6E}"/>
            </c:ext>
          </c:extLst>
        </c:ser>
        <c:ser>
          <c:idx val="2"/>
          <c:order val="2"/>
          <c:tx>
            <c:strRef>
              <c:f>'EOY Data'!$A$40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'3rdQtrAnalysis'!$K$16:$K$26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6-45FB-9CD1-799101378D6E}"/>
            </c:ext>
          </c:extLst>
        </c:ser>
        <c:ser>
          <c:idx val="3"/>
          <c:order val="3"/>
          <c:tx>
            <c:strRef>
              <c:f>'EOY Data'!$A$41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'4thQtrAnalysis'!$K$16:$K$26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6-45FB-9CD1-79910137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208704"/>
        <c:axId val="173210240"/>
      </c:barChart>
      <c:catAx>
        <c:axId val="173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210240"/>
        <c:crosses val="autoZero"/>
        <c:auto val="1"/>
        <c:lblAlgn val="ctr"/>
        <c:lblOffset val="100"/>
        <c:noMultiLvlLbl val="0"/>
      </c:catAx>
      <c:valAx>
        <c:axId val="1732102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208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Service Category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Data'!$A$24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'1stQtrAnalysis'!$D$16:$D$21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'1stQtrAnalysis'!$E$16:$E$21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Data'!$A$25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'1stQtrAnalysis'!$D$16:$D$21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'2ndQtrAnalysis'!$E$16:$E$21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Data'!$A$26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'1stQtrAnalysis'!$D$16:$D$21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'3rdQtrAnalysis'!$E$16:$E$21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Data'!$A$27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'1stQtrAnalysis'!$D$16:$D$21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'4thQtrAnalysis'!$E$16:$E$21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'1stQtrAnalysis'!$E$16:$E$22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'1stQtrAnalysis'!$F$16:$F$22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'1stQtrAnalysis'!$H$16:$H$33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63D-9570-829F3A73B349}"/>
            </c:ext>
          </c:extLst>
        </c:ser>
        <c:ser>
          <c:idx val="1"/>
          <c:order val="1"/>
          <c:tx>
            <c:strRef>
              <c:f>'1stQtrAnalysis'!$I$14:$I$15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'1stQtrAnalysis'!$I$16:$I$33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2-463D-9570-829F3A73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9520"/>
        <c:axId val="167901056"/>
      </c:barChart>
      <c:catAx>
        <c:axId val="16789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01056"/>
        <c:crosses val="autoZero"/>
        <c:auto val="1"/>
        <c:lblAlgn val="ctr"/>
        <c:lblOffset val="100"/>
        <c:noMultiLvlLbl val="0"/>
      </c:catAx>
      <c:valAx>
        <c:axId val="167901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99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963-9B7C-DBF05E614136}"/>
            </c:ext>
          </c:extLst>
        </c:ser>
        <c:ser>
          <c:idx val="1"/>
          <c:order val="1"/>
          <c:tx>
            <c:strRef>
              <c:f>'1stQtrAnalysis'!$L$14:$L$15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'1stQtrAnalysis'!$J$16:$J$27</c:f>
              <c:strCache>
                <c:ptCount val="12"/>
                <c:pt idx="0">
                  <c:v>DHS - Upheld HMO decision</c:v>
                </c:pt>
                <c:pt idx="1">
                  <c:v>DHS - Overturned HMO decision</c:v>
                </c:pt>
                <c:pt idx="2">
                  <c:v>DHS- Partially upheld HMO decision</c:v>
                </c:pt>
                <c:pt idx="3">
                  <c:v>HMO Committee - unfounded</c:v>
                </c:pt>
                <c:pt idx="4">
                  <c:v>HMO Committee - founded</c:v>
                </c:pt>
                <c:pt idx="5">
                  <c:v>HMO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Member 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963-9B7C-DBF05E61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0032"/>
        <c:axId val="168493824"/>
      </c:barChart>
      <c:catAx>
        <c:axId val="16798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93824"/>
        <c:crosses val="autoZero"/>
        <c:auto val="1"/>
        <c:lblAlgn val="ctr"/>
        <c:lblOffset val="100"/>
        <c:noMultiLvlLbl val="0"/>
      </c:catAx>
      <c:valAx>
        <c:axId val="1684938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9800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'2ndQtrAnalysis'!$B$2:$B$3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'2ndQtrAnalysis'!$B$4:$B$6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5-4E30-B5BE-4C91916E2CED}"/>
            </c:ext>
          </c:extLst>
        </c:ser>
        <c:ser>
          <c:idx val="1"/>
          <c:order val="1"/>
          <c:tx>
            <c:strRef>
              <c:f>'2ndQtrAnalysis'!$C$2:$C$3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'2ndQtrAnalysis'!$A$4:$A$6</c:f>
              <c:strCache>
                <c:ptCount val="3"/>
                <c:pt idx="0">
                  <c:v>HMO</c:v>
                </c:pt>
                <c:pt idx="1">
                  <c:v>DHS</c:v>
                </c:pt>
                <c:pt idx="2">
                  <c:v>Final Total</c:v>
                </c:pt>
              </c:strCache>
            </c:strRef>
          </c:cat>
          <c:val>
            <c:numRef>
              <c:f>'2ndQtrAnalysis'!$C$4:$C$6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5-4E30-B5BE-4C91916E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85856"/>
        <c:axId val="168587648"/>
      </c:barChart>
      <c:catAx>
        <c:axId val="16858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87648"/>
        <c:crosses val="autoZero"/>
        <c:auto val="1"/>
        <c:lblAlgn val="ctr"/>
        <c:lblOffset val="100"/>
        <c:noMultiLvlLbl val="0"/>
      </c:catAx>
      <c:valAx>
        <c:axId val="16858764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85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'2ndQtrAnalysis'!$B$16:$B$27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1-4C8E-851B-2BA8C178A3EB}"/>
            </c:ext>
          </c:extLst>
        </c:ser>
        <c:ser>
          <c:idx val="1"/>
          <c:order val="1"/>
          <c:tx>
            <c:strRef>
              <c:f>'2ndQtrAnalysis'!$C$14:$C$15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'2ndQtrAnalysis'!$A$16:$A$27</c:f>
              <c:strCache>
                <c:ptCount val="12"/>
                <c:pt idx="0">
                  <c:v>Abuse, neglect or exploitation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authorizaton or appeal request</c:v>
                </c:pt>
                <c:pt idx="4">
                  <c:v>Payment/billing issues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'2ndQtrAnalysis'!$C$16:$C$27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1-4C8E-851B-2BA8C178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08960"/>
        <c:axId val="168410496"/>
      </c:barChart>
      <c:catAx>
        <c:axId val="1684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10496"/>
        <c:crosses val="autoZero"/>
        <c:auto val="1"/>
        <c:lblAlgn val="ctr"/>
        <c:lblOffset val="100"/>
        <c:noMultiLvlLbl val="0"/>
      </c:catAx>
      <c:valAx>
        <c:axId val="1684104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4089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'2ndQtrAnalysis'!$E$16:$E$22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'2ndQtrAnalysis'!$F$14:$F$15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Grievance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'2ndQtrAnalysis'!$F$16:$F$22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'2ndQtrAnalysis'!$H$16:$H$33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9-479F-8233-54AA48D5DD47}"/>
            </c:ext>
          </c:extLst>
        </c:ser>
        <c:ser>
          <c:idx val="1"/>
          <c:order val="1"/>
          <c:tx>
            <c:strRef>
              <c:f>'2ndQtrAnalysis'!$I$14:$I$15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 </c:v>
                </c:pt>
                <c:pt idx="14">
                  <c:v>Vision </c:v>
                </c:pt>
                <c:pt idx="15">
                  <c:v>Other service type (Note in Summary of Issue column)</c:v>
                </c:pt>
                <c:pt idx="16">
                  <c:v>NA- Grievance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'2ndQtrAnalysis'!$I$16:$I$33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9-479F-8233-54AA48D5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9472"/>
        <c:axId val="171135360"/>
      </c:barChart>
      <c:catAx>
        <c:axId val="1711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35360"/>
        <c:crosses val="autoZero"/>
        <c:auto val="1"/>
        <c:lblAlgn val="ctr"/>
        <c:lblOffset val="100"/>
        <c:noMultiLvlLbl val="0"/>
      </c:catAx>
      <c:valAx>
        <c:axId val="1711353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2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0</xdr:row>
      <xdr:rowOff>125730</xdr:rowOff>
    </xdr:from>
    <xdr:to>
      <xdr:col>19</xdr:col>
      <xdr:colOff>3810</xdr:colOff>
      <xdr:row>27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1</xdr:row>
      <xdr:rowOff>53340</xdr:rowOff>
    </xdr:from>
    <xdr:to>
      <xdr:col>18</xdr:col>
      <xdr:colOff>567690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26670</xdr:rowOff>
    </xdr:from>
    <xdr:to>
      <xdr:col>15</xdr:col>
      <xdr:colOff>480060</xdr:colOff>
      <xdr:row>31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6E7A4-8E67-1738-01FD-3F6EB7203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381000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1</xdr:row>
      <xdr:rowOff>28575</xdr:rowOff>
    </xdr:from>
    <xdr:to>
      <xdr:col>18</xdr:col>
      <xdr:colOff>590550</xdr:colOff>
      <xdr:row>34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1</xdr:row>
      <xdr:rowOff>49530</xdr:rowOff>
    </xdr:from>
    <xdr:to>
      <xdr:col>16</xdr:col>
      <xdr:colOff>556260</xdr:colOff>
      <xdr:row>36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884090-A90F-D916-33D3-E18FEAF86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281939</xdr:colOff>
      <xdr:row>1</xdr:row>
      <xdr:rowOff>30480</xdr:rowOff>
    </xdr:from>
    <xdr:to>
      <xdr:col>20</xdr:col>
      <xdr:colOff>276224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20</xdr:col>
      <xdr:colOff>342900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20</xdr:row>
      <xdr:rowOff>133350</xdr:rowOff>
    </xdr:from>
    <xdr:to>
      <xdr:col>32</xdr:col>
      <xdr:colOff>447675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342901</xdr:colOff>
      <xdr:row>1</xdr:row>
      <xdr:rowOff>28574</xdr:rowOff>
    </xdr:from>
    <xdr:to>
      <xdr:col>10</xdr:col>
      <xdr:colOff>276225</xdr:colOff>
      <xdr:row>19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438150</xdr:colOff>
      <xdr:row>0</xdr:row>
      <xdr:rowOff>76200</xdr:rowOff>
    </xdr:from>
    <xdr:to>
      <xdr:col>20</xdr:col>
      <xdr:colOff>561975</xdr:colOff>
      <xdr:row>19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243840</xdr:colOff>
      <xdr:row>69</xdr:row>
      <xdr:rowOff>139064</xdr:rowOff>
    </xdr:from>
    <xdr:to>
      <xdr:col>32</xdr:col>
      <xdr:colOff>415290</xdr:colOff>
      <xdr:row>96</xdr:row>
      <xdr:rowOff>38099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240029</xdr:colOff>
      <xdr:row>97</xdr:row>
      <xdr:rowOff>78104</xdr:rowOff>
    </xdr:from>
    <xdr:to>
      <xdr:col>32</xdr:col>
      <xdr:colOff>373380</xdr:colOff>
      <xdr:row>121</xdr:row>
      <xdr:rowOff>68579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335280</xdr:colOff>
      <xdr:row>42</xdr:row>
      <xdr:rowOff>41910</xdr:rowOff>
    </xdr:from>
    <xdr:to>
      <xdr:col>20</xdr:col>
      <xdr:colOff>281940</xdr:colOff>
      <xdr:row>66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3E7DDE-CF99-6FDC-0C4E-0EE76677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148590</xdr:rowOff>
    </xdr:from>
    <xdr:to>
      <xdr:col>16</xdr:col>
      <xdr:colOff>495300</xdr:colOff>
      <xdr:row>29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97895-68FD-FA5C-8AF6-A38EC7186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60960</xdr:rowOff>
    </xdr:from>
    <xdr:to>
      <xdr:col>19</xdr:col>
      <xdr:colOff>289560</xdr:colOff>
      <xdr:row>28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68580</xdr:rowOff>
    </xdr:from>
    <xdr:to>
      <xdr:col>19</xdr:col>
      <xdr:colOff>7620</xdr:colOff>
      <xdr:row>34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1</xdr:row>
      <xdr:rowOff>133350</xdr:rowOff>
    </xdr:from>
    <xdr:to>
      <xdr:col>20</xdr:col>
      <xdr:colOff>550545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1</xdr:row>
      <xdr:rowOff>19050</xdr:rowOff>
    </xdr:from>
    <xdr:to>
      <xdr:col>17</xdr:col>
      <xdr:colOff>60960</xdr:colOff>
      <xdr:row>36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A09855-A2B0-30A0-7A9A-A5B8527DE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419100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hs.wisconsin.gov/forms/f03112ai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s.wisconsin.gov/forms/f03112ai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hs.wisconsin.gov/forms/f03112ai.pdf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hs.wisconsin.gov/forms/f03112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X1000"/>
  <sheetViews>
    <sheetView tabSelected="1" zoomScale="98" zoomScaleNormal="98" workbookViewId="0">
      <pane ySplit="6" topLeftCell="A22" activePane="bottomLeft" state="frozen"/>
      <selection pane="bottomLeft" activeCell="A2" sqref="A2"/>
    </sheetView>
  </sheetViews>
  <sheetFormatPr defaultColWidth="8.88671875" defaultRowHeight="13.2" x14ac:dyDescent="0.25"/>
  <cols>
    <col min="1" max="1" width="15.109375" style="9" customWidth="1"/>
    <col min="2" max="4" width="22.109375" style="9" customWidth="1"/>
    <col min="5" max="5" width="16.88671875" style="9" customWidth="1"/>
    <col min="6" max="6" width="23" style="9" customWidth="1"/>
    <col min="7" max="7" width="17" style="9" customWidth="1"/>
    <col min="8" max="8" width="30.6640625" style="9" customWidth="1"/>
    <col min="9" max="9" width="49.44140625" style="9" customWidth="1"/>
    <col min="10" max="10" width="31" style="9" customWidth="1"/>
    <col min="11" max="11" width="34.6640625" style="9" customWidth="1"/>
    <col min="12" max="12" width="53.109375" style="9" customWidth="1"/>
    <col min="13" max="13" width="21.5546875" style="9" customWidth="1"/>
    <col min="14" max="14" width="28.109375" style="9" customWidth="1"/>
    <col min="15" max="15" width="33.6640625" style="9" customWidth="1"/>
    <col min="16" max="16" width="53.109375" style="9" customWidth="1"/>
    <col min="17" max="17" width="18.109375" style="9" customWidth="1"/>
    <col min="18" max="19" width="53.109375" style="9" customWidth="1"/>
    <col min="20" max="21" width="29" style="9" customWidth="1"/>
    <col min="22" max="22" width="51.33203125" style="9" customWidth="1"/>
    <col min="23" max="23" width="15.44140625" style="9" customWidth="1"/>
    <col min="24" max="24" width="20.88671875" style="9" customWidth="1"/>
    <col min="25" max="16384" width="8.88671875" style="11"/>
  </cols>
  <sheetData>
    <row r="1" spans="1:24" s="8" customFormat="1" ht="39" customHeight="1" x14ac:dyDescent="0.25">
      <c r="A1" s="92" t="s">
        <v>135</v>
      </c>
      <c r="B1" s="92"/>
      <c r="C1" s="92"/>
      <c r="D1" s="92"/>
      <c r="E1" s="92"/>
      <c r="F1" s="93" t="s">
        <v>92</v>
      </c>
      <c r="G1" s="93"/>
      <c r="H1" s="93"/>
      <c r="I1" s="93"/>
      <c r="J1" s="93"/>
      <c r="K1" s="93"/>
      <c r="L1" s="93"/>
      <c r="M1" s="93"/>
      <c r="N1" s="63"/>
      <c r="O1" s="64" t="s">
        <v>25</v>
      </c>
      <c r="P1" s="26" t="s">
        <v>16</v>
      </c>
      <c r="Q1" s="27"/>
      <c r="R1" s="27"/>
      <c r="S1" s="27"/>
      <c r="T1" s="27"/>
      <c r="U1" s="27"/>
      <c r="V1" s="27"/>
      <c r="W1" s="27"/>
      <c r="X1" s="27"/>
    </row>
    <row r="2" spans="1:24" ht="31.95" customHeight="1" x14ac:dyDescent="0.25">
      <c r="A2" s="65"/>
      <c r="B2" s="16" t="s">
        <v>16</v>
      </c>
      <c r="C2" s="16"/>
      <c r="D2" s="16"/>
      <c r="E2" s="16"/>
      <c r="F2" s="17" t="s">
        <v>97</v>
      </c>
      <c r="G2" s="58"/>
      <c r="H2" s="17" t="s">
        <v>16</v>
      </c>
      <c r="I2" s="17"/>
      <c r="J2" s="17"/>
      <c r="K2" s="17" t="s">
        <v>16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1" customHeight="1" x14ac:dyDescent="0.3">
      <c r="A3" s="29" t="s">
        <v>35</v>
      </c>
      <c r="B3" s="10"/>
      <c r="C3" s="10"/>
      <c r="D3" s="10"/>
      <c r="E3" s="16"/>
      <c r="F3" s="16"/>
      <c r="G3" s="16"/>
      <c r="H3" s="17" t="s">
        <v>16</v>
      </c>
      <c r="I3" s="17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7" customHeight="1" x14ac:dyDescent="0.3">
      <c r="A4" s="56" t="s">
        <v>28</v>
      </c>
      <c r="B4" s="57" t="s">
        <v>36</v>
      </c>
      <c r="C4" s="57"/>
      <c r="D4" s="10"/>
      <c r="E4" s="16" t="s">
        <v>100</v>
      </c>
      <c r="F4" s="94" t="s">
        <v>99</v>
      </c>
      <c r="G4" s="94"/>
      <c r="H4" s="94"/>
      <c r="I4" s="17"/>
      <c r="J4" s="17"/>
      <c r="K4" s="17"/>
      <c r="L4" s="16"/>
      <c r="M4" s="16"/>
      <c r="N4" s="16"/>
      <c r="P4" s="16"/>
      <c r="R4" s="17" t="s">
        <v>31</v>
      </c>
      <c r="S4" s="16"/>
      <c r="T4" s="16"/>
      <c r="U4" s="16"/>
      <c r="V4" s="16"/>
      <c r="W4" s="16"/>
      <c r="X4" s="16"/>
    </row>
    <row r="5" spans="1:24" ht="24.9" customHeight="1" thickBot="1" x14ac:dyDescent="0.35">
      <c r="A5" s="29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s="62" customFormat="1" ht="88.5" customHeight="1" thickTop="1" thickBot="1" x14ac:dyDescent="0.3">
      <c r="A6" s="59" t="s">
        <v>45</v>
      </c>
      <c r="B6" s="59" t="s">
        <v>44</v>
      </c>
      <c r="C6" s="59" t="s">
        <v>77</v>
      </c>
      <c r="D6" s="59" t="s">
        <v>27</v>
      </c>
      <c r="E6" s="59" t="s">
        <v>82</v>
      </c>
      <c r="F6" s="59" t="s">
        <v>46</v>
      </c>
      <c r="G6" s="59" t="s">
        <v>71</v>
      </c>
      <c r="H6" s="59" t="s">
        <v>14</v>
      </c>
      <c r="I6" s="59" t="s">
        <v>21</v>
      </c>
      <c r="J6" s="59" t="s">
        <v>95</v>
      </c>
      <c r="K6" s="59" t="s">
        <v>96</v>
      </c>
      <c r="L6" s="59" t="s">
        <v>41</v>
      </c>
      <c r="M6" s="59" t="s">
        <v>75</v>
      </c>
      <c r="N6" s="59" t="s">
        <v>42</v>
      </c>
      <c r="O6" s="59" t="s">
        <v>26</v>
      </c>
      <c r="P6" s="59" t="s">
        <v>11</v>
      </c>
      <c r="Q6" s="59" t="s">
        <v>34</v>
      </c>
      <c r="R6" s="59" t="s">
        <v>98</v>
      </c>
      <c r="S6" s="60" t="s">
        <v>13</v>
      </c>
      <c r="T6" s="61"/>
      <c r="U6" s="61"/>
      <c r="V6" s="61"/>
    </row>
    <row r="7" spans="1:24" ht="13.8" thickTop="1" x14ac:dyDescent="0.25">
      <c r="A7" s="12"/>
      <c r="B7" s="10"/>
      <c r="C7" s="10"/>
      <c r="D7" s="10"/>
      <c r="F7" s="13"/>
      <c r="G7" s="13"/>
      <c r="L7" s="10"/>
      <c r="M7" s="51"/>
      <c r="N7" s="13"/>
      <c r="P7" s="10"/>
      <c r="R7" s="10"/>
      <c r="S7" s="10"/>
      <c r="T7" s="11"/>
      <c r="U7" s="11"/>
      <c r="V7" s="11"/>
      <c r="W7" s="11"/>
      <c r="X7" s="11"/>
    </row>
    <row r="8" spans="1:24" x14ac:dyDescent="0.25">
      <c r="A8" s="12"/>
      <c r="B8" s="10"/>
      <c r="C8" s="10"/>
      <c r="D8" s="10"/>
      <c r="F8" s="13"/>
      <c r="G8" s="13"/>
      <c r="H8" s="10"/>
      <c r="M8" s="51"/>
      <c r="N8" s="13"/>
      <c r="T8" s="11"/>
      <c r="U8" s="11"/>
      <c r="V8" s="11"/>
      <c r="W8" s="11"/>
      <c r="X8" s="11"/>
    </row>
    <row r="9" spans="1:24" x14ac:dyDescent="0.25">
      <c r="A9" s="12"/>
      <c r="B9" s="10"/>
      <c r="C9" s="10"/>
      <c r="D9" s="10"/>
      <c r="F9" s="13"/>
      <c r="G9" s="13"/>
      <c r="M9" s="52"/>
      <c r="N9" s="13"/>
      <c r="T9" s="11"/>
      <c r="U9" s="11"/>
      <c r="V9" s="11"/>
      <c r="W9" s="11"/>
      <c r="X9" s="11"/>
    </row>
    <row r="10" spans="1:24" x14ac:dyDescent="0.25">
      <c r="A10" s="12"/>
      <c r="B10" s="10"/>
      <c r="C10" s="10"/>
      <c r="D10" s="10"/>
      <c r="F10" s="13"/>
      <c r="G10" s="13"/>
      <c r="M10" s="51"/>
      <c r="N10" s="13"/>
      <c r="T10" s="11"/>
      <c r="U10" s="11"/>
      <c r="V10" s="11"/>
      <c r="W10" s="11"/>
      <c r="X10" s="11"/>
    </row>
    <row r="11" spans="1:24" x14ac:dyDescent="0.25">
      <c r="A11" s="12"/>
      <c r="B11" s="10"/>
      <c r="C11" s="10"/>
      <c r="D11" s="10"/>
      <c r="F11" s="13"/>
      <c r="G11" s="13"/>
      <c r="M11" s="51"/>
      <c r="N11" s="13"/>
      <c r="T11" s="11"/>
      <c r="U11" s="11"/>
      <c r="V11" s="11"/>
      <c r="W11" s="11"/>
      <c r="X11" s="11"/>
    </row>
    <row r="12" spans="1:24" x14ac:dyDescent="0.25">
      <c r="A12" s="12"/>
      <c r="B12" s="10"/>
      <c r="C12" s="10"/>
      <c r="D12" s="10"/>
      <c r="F12" s="13"/>
      <c r="G12" s="13"/>
      <c r="M12" s="51"/>
      <c r="N12" s="13"/>
      <c r="T12" s="11"/>
      <c r="U12" s="11"/>
      <c r="V12" s="11"/>
      <c r="W12" s="11"/>
      <c r="X12" s="11"/>
    </row>
    <row r="13" spans="1:24" x14ac:dyDescent="0.25">
      <c r="A13" s="12"/>
      <c r="B13" s="10"/>
      <c r="C13" s="10"/>
      <c r="D13" s="10"/>
      <c r="F13" s="13"/>
      <c r="G13" s="13"/>
      <c r="M13" s="51"/>
      <c r="N13" s="13"/>
      <c r="T13" s="11"/>
      <c r="U13" s="11"/>
      <c r="V13" s="11"/>
      <c r="W13" s="11"/>
      <c r="X13" s="11"/>
    </row>
    <row r="14" spans="1:24" ht="12.75" customHeight="1" x14ac:dyDescent="0.25">
      <c r="A14" s="12"/>
      <c r="B14" s="10"/>
      <c r="C14" s="10"/>
      <c r="D14" s="10"/>
      <c r="F14" s="13"/>
      <c r="G14" s="13"/>
      <c r="H14" s="10"/>
      <c r="M14" s="51"/>
      <c r="N14" s="13"/>
      <c r="T14" s="11"/>
      <c r="U14" s="11"/>
      <c r="V14" s="11"/>
      <c r="W14" s="11"/>
      <c r="X14" s="11"/>
    </row>
    <row r="15" spans="1:24" x14ac:dyDescent="0.25">
      <c r="A15" s="12"/>
      <c r="B15" s="10"/>
      <c r="C15" s="10"/>
      <c r="D15" s="10"/>
      <c r="F15" s="13"/>
      <c r="G15" s="13"/>
      <c r="M15" s="51"/>
      <c r="N15" s="13"/>
      <c r="T15" s="11"/>
      <c r="U15" s="11"/>
      <c r="V15" s="11"/>
      <c r="W15" s="11"/>
      <c r="X15" s="11"/>
    </row>
    <row r="16" spans="1:24" x14ac:dyDescent="0.25">
      <c r="A16" s="12"/>
      <c r="B16" s="10"/>
      <c r="C16" s="10"/>
      <c r="D16" s="10"/>
      <c r="F16" s="13"/>
      <c r="G16" s="13"/>
      <c r="M16" s="51"/>
      <c r="N16" s="13"/>
      <c r="T16" s="11"/>
      <c r="U16" s="11"/>
      <c r="V16" s="11"/>
      <c r="W16" s="11"/>
      <c r="X16" s="11"/>
    </row>
    <row r="17" spans="1:24" x14ac:dyDescent="0.25">
      <c r="A17" s="12"/>
      <c r="B17" s="10"/>
      <c r="C17" s="10"/>
      <c r="D17" s="10"/>
      <c r="F17" s="13"/>
      <c r="G17" s="13"/>
      <c r="M17" s="51"/>
      <c r="N17" s="13"/>
      <c r="T17" s="11"/>
      <c r="U17" s="11"/>
      <c r="V17" s="11"/>
      <c r="W17" s="11"/>
      <c r="X17" s="11"/>
    </row>
    <row r="18" spans="1:24" x14ac:dyDescent="0.25">
      <c r="A18" s="12"/>
      <c r="B18" s="10"/>
      <c r="C18" s="10"/>
      <c r="D18" s="10"/>
      <c r="F18" s="13"/>
      <c r="G18" s="13"/>
      <c r="M18" s="51"/>
      <c r="N18" s="13"/>
      <c r="T18" s="11"/>
      <c r="U18" s="11"/>
      <c r="V18" s="11"/>
      <c r="W18" s="11"/>
      <c r="X18" s="11"/>
    </row>
    <row r="19" spans="1:24" x14ac:dyDescent="0.25">
      <c r="A19" s="12"/>
      <c r="B19" s="10"/>
      <c r="C19" s="10"/>
      <c r="D19" s="10"/>
      <c r="F19" s="13"/>
      <c r="G19" s="13"/>
      <c r="M19" s="51"/>
      <c r="N19" s="13"/>
      <c r="T19" s="11"/>
      <c r="U19" s="11"/>
      <c r="V19" s="11"/>
      <c r="W19" s="11"/>
      <c r="X19" s="11"/>
    </row>
    <row r="20" spans="1:24" x14ac:dyDescent="0.25">
      <c r="A20" s="12"/>
      <c r="B20" s="10"/>
      <c r="C20" s="10"/>
      <c r="D20" s="10"/>
      <c r="F20" s="13"/>
      <c r="G20" s="13"/>
      <c r="H20" s="10"/>
      <c r="M20" s="51"/>
      <c r="N20" s="13"/>
      <c r="T20" s="11"/>
      <c r="U20" s="11"/>
      <c r="V20" s="11"/>
      <c r="W20" s="11"/>
      <c r="X20" s="11"/>
    </row>
    <row r="21" spans="1:24" x14ac:dyDescent="0.25">
      <c r="A21" s="12"/>
      <c r="B21" s="10"/>
      <c r="C21" s="10"/>
      <c r="D21" s="10"/>
      <c r="F21" s="13"/>
      <c r="G21" s="13"/>
      <c r="M21" s="51"/>
      <c r="N21" s="13"/>
      <c r="T21" s="11"/>
      <c r="U21" s="11"/>
      <c r="V21" s="11"/>
      <c r="W21" s="11"/>
      <c r="X21" s="11"/>
    </row>
    <row r="22" spans="1:24" x14ac:dyDescent="0.25">
      <c r="A22" s="12"/>
      <c r="B22" s="10"/>
      <c r="C22" s="10"/>
      <c r="D22" s="10"/>
      <c r="F22" s="13"/>
      <c r="G22" s="13"/>
      <c r="M22" s="51"/>
      <c r="N22" s="13"/>
      <c r="T22" s="11"/>
      <c r="U22" s="11"/>
      <c r="V22" s="11"/>
      <c r="W22" s="11"/>
      <c r="X22" s="11"/>
    </row>
    <row r="23" spans="1:24" x14ac:dyDescent="0.25">
      <c r="A23" s="12"/>
      <c r="B23" s="10"/>
      <c r="C23" s="10"/>
      <c r="D23" s="10"/>
      <c r="F23" s="13"/>
      <c r="G23" s="13"/>
      <c r="M23" s="51"/>
      <c r="N23" s="13"/>
      <c r="T23" s="11"/>
      <c r="U23" s="11"/>
      <c r="V23" s="11"/>
      <c r="W23" s="11"/>
      <c r="X23" s="11"/>
    </row>
    <row r="24" spans="1:24" x14ac:dyDescent="0.25">
      <c r="A24" s="12"/>
      <c r="B24" s="10"/>
      <c r="C24" s="10"/>
      <c r="D24" s="10"/>
      <c r="F24" s="13"/>
      <c r="G24" s="13"/>
      <c r="H24" s="10"/>
      <c r="I24" s="10"/>
      <c r="J24" s="10"/>
      <c r="K24" s="10"/>
      <c r="M24" s="51"/>
      <c r="N24" s="13"/>
      <c r="T24" s="11"/>
      <c r="U24" s="11"/>
      <c r="V24" s="11"/>
      <c r="W24" s="11"/>
      <c r="X24" s="11"/>
    </row>
    <row r="25" spans="1:24" x14ac:dyDescent="0.25">
      <c r="A25" s="12"/>
      <c r="B25" s="10"/>
      <c r="C25" s="10"/>
      <c r="D25" s="10"/>
      <c r="F25" s="13"/>
      <c r="G25" s="13"/>
      <c r="M25" s="51"/>
      <c r="N25" s="13"/>
      <c r="T25" s="11"/>
      <c r="U25" s="11"/>
      <c r="V25" s="11"/>
      <c r="W25" s="11"/>
      <c r="X25" s="11"/>
    </row>
    <row r="26" spans="1:24" x14ac:dyDescent="0.25">
      <c r="A26" s="12"/>
      <c r="B26" s="10"/>
      <c r="C26" s="10"/>
      <c r="D26" s="10"/>
      <c r="F26" s="13"/>
      <c r="G26" s="13"/>
      <c r="M26" s="51"/>
      <c r="N26" s="13"/>
      <c r="T26" s="11"/>
      <c r="U26" s="11"/>
      <c r="V26" s="11"/>
      <c r="W26" s="11"/>
      <c r="X26" s="11"/>
    </row>
    <row r="27" spans="1:24" x14ac:dyDescent="0.25">
      <c r="A27" s="12"/>
      <c r="B27" s="10"/>
      <c r="C27" s="10"/>
      <c r="D27" s="10"/>
      <c r="F27" s="13"/>
      <c r="G27" s="13"/>
      <c r="M27" s="51"/>
      <c r="N27" s="13"/>
      <c r="T27" s="11"/>
      <c r="U27" s="11"/>
      <c r="V27" s="11"/>
      <c r="W27" s="11"/>
      <c r="X27" s="11"/>
    </row>
    <row r="28" spans="1:24" x14ac:dyDescent="0.25">
      <c r="A28" s="12"/>
      <c r="B28" s="10"/>
      <c r="C28" s="10"/>
      <c r="D28" s="10"/>
      <c r="F28" s="13"/>
      <c r="G28" s="13"/>
      <c r="M28" s="51"/>
      <c r="N28" s="13"/>
      <c r="T28" s="11"/>
      <c r="U28" s="11"/>
      <c r="V28" s="11"/>
      <c r="W28" s="11"/>
      <c r="X28" s="11"/>
    </row>
    <row r="29" spans="1:24" x14ac:dyDescent="0.25">
      <c r="A29" s="12"/>
      <c r="B29" s="10"/>
      <c r="C29" s="10"/>
      <c r="D29" s="10"/>
      <c r="F29" s="13"/>
      <c r="G29" s="13"/>
      <c r="M29" s="51"/>
      <c r="N29" s="13"/>
      <c r="T29" s="11"/>
      <c r="U29" s="11"/>
      <c r="V29" s="11"/>
      <c r="W29" s="11"/>
      <c r="X29" s="11"/>
    </row>
    <row r="30" spans="1:24" x14ac:dyDescent="0.25">
      <c r="A30" s="12"/>
      <c r="B30" s="10"/>
      <c r="C30" s="10"/>
      <c r="D30" s="10"/>
      <c r="F30" s="13"/>
      <c r="G30" s="13"/>
      <c r="M30" s="51"/>
      <c r="N30" s="13"/>
      <c r="T30" s="11"/>
      <c r="U30" s="11"/>
      <c r="V30" s="11"/>
      <c r="W30" s="11"/>
      <c r="X30" s="11"/>
    </row>
    <row r="31" spans="1:24" x14ac:dyDescent="0.25">
      <c r="A31" s="12"/>
      <c r="B31" s="10"/>
      <c r="C31" s="10"/>
      <c r="D31" s="10"/>
      <c r="F31" s="13"/>
      <c r="G31" s="13"/>
      <c r="M31" s="51"/>
      <c r="N31" s="13"/>
      <c r="T31" s="11"/>
      <c r="U31" s="11"/>
      <c r="V31" s="11"/>
      <c r="W31" s="11"/>
      <c r="X31" s="11"/>
    </row>
    <row r="32" spans="1:24" ht="12.75" customHeight="1" x14ac:dyDescent="0.25">
      <c r="A32" s="12"/>
      <c r="B32" s="10"/>
      <c r="C32" s="10"/>
      <c r="D32" s="10"/>
      <c r="F32" s="13"/>
      <c r="G32" s="13"/>
      <c r="M32" s="51"/>
      <c r="N32" s="13"/>
      <c r="T32" s="11"/>
      <c r="U32" s="11"/>
      <c r="V32" s="11"/>
      <c r="W32" s="11"/>
      <c r="X32" s="11"/>
    </row>
    <row r="33" spans="1:24" x14ac:dyDescent="0.25">
      <c r="A33" s="12"/>
      <c r="B33" s="10"/>
      <c r="C33" s="10"/>
      <c r="D33" s="10"/>
      <c r="F33" s="13"/>
      <c r="G33" s="13"/>
      <c r="M33" s="51"/>
      <c r="N33" s="13"/>
      <c r="T33" s="11"/>
      <c r="U33" s="11"/>
      <c r="V33" s="11"/>
      <c r="W33" s="11"/>
      <c r="X33" s="11"/>
    </row>
    <row r="34" spans="1:24" x14ac:dyDescent="0.25">
      <c r="A34" s="12"/>
      <c r="B34" s="10"/>
      <c r="C34" s="10"/>
      <c r="D34" s="10"/>
      <c r="F34" s="13"/>
      <c r="G34" s="13"/>
      <c r="M34" s="51"/>
      <c r="N34" s="13"/>
      <c r="T34" s="11"/>
      <c r="U34" s="11"/>
      <c r="V34" s="11"/>
      <c r="W34" s="11"/>
      <c r="X34" s="11"/>
    </row>
    <row r="35" spans="1:24" x14ac:dyDescent="0.25">
      <c r="A35" s="12"/>
      <c r="B35" s="10"/>
      <c r="C35" s="10"/>
      <c r="D35" s="10"/>
      <c r="F35" s="13"/>
      <c r="G35" s="13"/>
      <c r="M35" s="51"/>
      <c r="N35" s="13"/>
      <c r="T35" s="11"/>
      <c r="U35" s="11"/>
      <c r="V35" s="11"/>
      <c r="W35" s="11"/>
      <c r="X35" s="11"/>
    </row>
    <row r="36" spans="1:24" x14ac:dyDescent="0.25">
      <c r="A36" s="12"/>
      <c r="B36" s="10"/>
      <c r="C36" s="10"/>
      <c r="D36" s="10"/>
      <c r="F36" s="13"/>
      <c r="G36" s="13"/>
      <c r="M36" s="51"/>
      <c r="N36" s="13"/>
      <c r="T36" s="11"/>
      <c r="U36" s="11"/>
      <c r="V36" s="11"/>
      <c r="W36" s="11"/>
      <c r="X36" s="11"/>
    </row>
    <row r="37" spans="1:24" x14ac:dyDescent="0.25">
      <c r="A37" s="12"/>
      <c r="B37" s="10"/>
      <c r="C37" s="10"/>
      <c r="D37" s="10"/>
      <c r="F37" s="13"/>
      <c r="G37" s="13"/>
      <c r="M37" s="51"/>
      <c r="N37" s="13"/>
      <c r="T37" s="11"/>
      <c r="U37" s="11"/>
      <c r="V37" s="11"/>
      <c r="W37" s="11"/>
      <c r="X37" s="11"/>
    </row>
    <row r="38" spans="1:24" ht="12.75" customHeight="1" x14ac:dyDescent="0.25">
      <c r="A38" s="12"/>
      <c r="B38" s="10"/>
      <c r="C38" s="10"/>
      <c r="D38" s="10"/>
      <c r="F38" s="13"/>
      <c r="G38" s="13"/>
      <c r="M38" s="51"/>
      <c r="N38" s="13"/>
      <c r="T38" s="11"/>
      <c r="U38" s="11"/>
      <c r="V38" s="11"/>
      <c r="W38" s="11"/>
      <c r="X38" s="11"/>
    </row>
    <row r="39" spans="1:24" x14ac:dyDescent="0.25">
      <c r="A39" s="12"/>
      <c r="B39" s="10"/>
      <c r="C39" s="10"/>
      <c r="D39" s="10"/>
      <c r="F39" s="13"/>
      <c r="G39" s="13"/>
      <c r="M39" s="51"/>
      <c r="N39" s="13"/>
      <c r="T39" s="11"/>
      <c r="U39" s="11"/>
      <c r="V39" s="11"/>
      <c r="W39" s="11"/>
      <c r="X39" s="11"/>
    </row>
    <row r="40" spans="1:24" x14ac:dyDescent="0.25">
      <c r="A40" s="12"/>
      <c r="B40" s="10"/>
      <c r="C40" s="10"/>
      <c r="D40" s="10"/>
      <c r="F40" s="13"/>
      <c r="G40" s="13"/>
      <c r="M40" s="51"/>
      <c r="N40" s="13"/>
      <c r="T40" s="11"/>
      <c r="U40" s="11"/>
      <c r="V40" s="11"/>
      <c r="W40" s="11"/>
      <c r="X40" s="11"/>
    </row>
    <row r="41" spans="1:24" x14ac:dyDescent="0.25">
      <c r="A41" s="12"/>
      <c r="B41" s="10"/>
      <c r="C41" s="10"/>
      <c r="D41" s="10"/>
      <c r="F41" s="13"/>
      <c r="G41" s="13"/>
      <c r="M41" s="51"/>
      <c r="N41" s="13"/>
      <c r="T41" s="11"/>
      <c r="U41" s="11"/>
      <c r="V41" s="11"/>
      <c r="W41" s="11"/>
      <c r="X41" s="11"/>
    </row>
    <row r="42" spans="1:24" x14ac:dyDescent="0.25">
      <c r="A42" s="12"/>
      <c r="B42" s="10"/>
      <c r="C42" s="10"/>
      <c r="D42" s="10"/>
      <c r="F42" s="13"/>
      <c r="G42" s="13"/>
      <c r="M42" s="51"/>
      <c r="N42" s="13"/>
      <c r="T42" s="11"/>
      <c r="U42" s="11"/>
      <c r="V42" s="11"/>
      <c r="W42" s="11"/>
      <c r="X42" s="11"/>
    </row>
    <row r="43" spans="1:24" x14ac:dyDescent="0.25">
      <c r="A43" s="14"/>
      <c r="F43" s="13"/>
      <c r="G43" s="13"/>
      <c r="M43" s="51"/>
      <c r="N43" s="13"/>
      <c r="T43" s="11"/>
      <c r="U43" s="11"/>
      <c r="V43" s="11"/>
      <c r="W43" s="11"/>
      <c r="X43" s="11"/>
    </row>
    <row r="44" spans="1:24" x14ac:dyDescent="0.25">
      <c r="A44" s="14"/>
      <c r="F44" s="13"/>
      <c r="G44" s="13"/>
      <c r="M44" s="51"/>
      <c r="N44" s="13"/>
      <c r="T44" s="11"/>
      <c r="U44" s="11"/>
      <c r="V44" s="11"/>
      <c r="W44" s="11"/>
      <c r="X44" s="11"/>
    </row>
    <row r="45" spans="1:24" x14ac:dyDescent="0.25">
      <c r="A45" s="14"/>
      <c r="F45" s="13"/>
      <c r="G45" s="13"/>
      <c r="M45" s="51"/>
      <c r="N45" s="13"/>
      <c r="T45" s="11"/>
      <c r="U45" s="11"/>
      <c r="V45" s="11"/>
      <c r="W45" s="11"/>
      <c r="X45" s="11"/>
    </row>
    <row r="46" spans="1:24" x14ac:dyDescent="0.25">
      <c r="A46" s="14"/>
      <c r="F46" s="13"/>
      <c r="G46" s="13"/>
      <c r="M46" s="51"/>
      <c r="N46" s="13"/>
      <c r="T46" s="11"/>
      <c r="U46" s="11"/>
      <c r="V46" s="11"/>
      <c r="W46" s="11"/>
      <c r="X46" s="11"/>
    </row>
    <row r="47" spans="1:24" x14ac:dyDescent="0.25">
      <c r="A47" s="14"/>
      <c r="F47" s="13"/>
      <c r="G47" s="13"/>
      <c r="M47" s="51"/>
      <c r="N47" s="13"/>
      <c r="T47" s="11"/>
      <c r="U47" s="11"/>
      <c r="V47" s="11"/>
      <c r="W47" s="11"/>
      <c r="X47" s="11"/>
    </row>
    <row r="48" spans="1:24" x14ac:dyDescent="0.25">
      <c r="A48" s="14"/>
      <c r="F48" s="13"/>
      <c r="G48" s="13"/>
      <c r="M48" s="51"/>
      <c r="N48" s="13"/>
      <c r="T48" s="11"/>
      <c r="U48" s="11"/>
      <c r="V48" s="11"/>
      <c r="W48" s="11"/>
      <c r="X48" s="11"/>
    </row>
    <row r="49" spans="1:24" x14ac:dyDescent="0.25">
      <c r="A49" s="14"/>
      <c r="F49" s="13"/>
      <c r="G49" s="13"/>
      <c r="M49" s="51"/>
      <c r="N49" s="13"/>
      <c r="T49" s="11"/>
      <c r="U49" s="11"/>
      <c r="V49" s="11"/>
      <c r="W49" s="11"/>
      <c r="X49" s="11"/>
    </row>
    <row r="50" spans="1:24" x14ac:dyDescent="0.25">
      <c r="A50" s="14"/>
      <c r="F50" s="13"/>
      <c r="G50" s="13"/>
      <c r="M50" s="51"/>
      <c r="N50" s="13"/>
      <c r="T50" s="11"/>
      <c r="U50" s="11"/>
      <c r="V50" s="11"/>
      <c r="W50" s="11"/>
      <c r="X50" s="11"/>
    </row>
    <row r="51" spans="1:24" x14ac:dyDescent="0.25">
      <c r="A51" s="14"/>
      <c r="F51" s="13"/>
      <c r="G51" s="13"/>
      <c r="M51" s="51"/>
      <c r="N51" s="13"/>
      <c r="T51" s="11"/>
      <c r="U51" s="11"/>
      <c r="V51" s="11"/>
      <c r="W51" s="11"/>
      <c r="X51" s="11"/>
    </row>
    <row r="52" spans="1:24" x14ac:dyDescent="0.25">
      <c r="A52" s="15"/>
      <c r="F52" s="13"/>
      <c r="G52" s="13"/>
      <c r="M52" s="51"/>
      <c r="N52" s="13"/>
      <c r="T52" s="11"/>
      <c r="U52" s="11"/>
      <c r="V52" s="11"/>
      <c r="W52" s="11"/>
      <c r="X52" s="11"/>
    </row>
    <row r="53" spans="1:24" x14ac:dyDescent="0.25">
      <c r="A53" s="15"/>
      <c r="F53" s="13"/>
      <c r="G53" s="13"/>
      <c r="M53" s="51"/>
      <c r="N53" s="13"/>
      <c r="T53" s="11"/>
      <c r="U53" s="11"/>
      <c r="V53" s="11"/>
      <c r="W53" s="11"/>
      <c r="X53" s="11"/>
    </row>
    <row r="54" spans="1:24" x14ac:dyDescent="0.25">
      <c r="A54" s="15"/>
      <c r="F54" s="13"/>
      <c r="G54" s="13"/>
      <c r="M54" s="51"/>
      <c r="N54" s="13"/>
      <c r="T54" s="11"/>
      <c r="U54" s="11"/>
      <c r="V54" s="11"/>
      <c r="W54" s="11"/>
      <c r="X54" s="11"/>
    </row>
    <row r="55" spans="1:24" x14ac:dyDescent="0.25">
      <c r="A55" s="15"/>
      <c r="F55" s="13"/>
      <c r="G55" s="13"/>
      <c r="M55" s="51"/>
      <c r="N55" s="13"/>
      <c r="T55" s="11"/>
      <c r="U55" s="11"/>
      <c r="V55" s="11"/>
      <c r="W55" s="11"/>
      <c r="X55" s="11"/>
    </row>
    <row r="56" spans="1:24" x14ac:dyDescent="0.25">
      <c r="A56" s="15"/>
      <c r="F56" s="13"/>
      <c r="G56" s="13"/>
      <c r="M56" s="51"/>
      <c r="N56" s="13"/>
      <c r="T56" s="11"/>
      <c r="U56" s="11"/>
      <c r="V56" s="11"/>
      <c r="W56" s="11"/>
      <c r="X56" s="11"/>
    </row>
    <row r="57" spans="1:24" x14ac:dyDescent="0.25">
      <c r="A57" s="15"/>
      <c r="F57" s="13"/>
      <c r="G57" s="13"/>
      <c r="M57" s="51"/>
      <c r="N57" s="13"/>
      <c r="T57" s="11"/>
      <c r="U57" s="11"/>
      <c r="V57" s="11"/>
      <c r="W57" s="11"/>
      <c r="X57" s="11"/>
    </row>
    <row r="58" spans="1:24" x14ac:dyDescent="0.25">
      <c r="A58" s="15"/>
      <c r="F58" s="13"/>
      <c r="G58" s="13"/>
      <c r="M58" s="51"/>
      <c r="N58" s="13"/>
      <c r="T58" s="11"/>
      <c r="U58" s="11"/>
      <c r="V58" s="11"/>
      <c r="W58" s="11"/>
      <c r="X58" s="11"/>
    </row>
    <row r="59" spans="1:24" x14ac:dyDescent="0.25">
      <c r="A59" s="15"/>
      <c r="F59" s="13"/>
      <c r="G59" s="13"/>
      <c r="M59" s="51"/>
      <c r="N59" s="13"/>
      <c r="T59" s="11"/>
      <c r="U59" s="11"/>
      <c r="V59" s="11"/>
      <c r="W59" s="11"/>
      <c r="X59" s="11"/>
    </row>
    <row r="60" spans="1:24" x14ac:dyDescent="0.25">
      <c r="A60" s="15"/>
      <c r="F60" s="13"/>
      <c r="G60" s="13"/>
      <c r="M60" s="51"/>
      <c r="N60" s="13"/>
      <c r="T60" s="11"/>
      <c r="U60" s="11"/>
      <c r="V60" s="11"/>
      <c r="W60" s="11"/>
      <c r="X60" s="11"/>
    </row>
    <row r="61" spans="1:24" x14ac:dyDescent="0.25">
      <c r="A61" s="15"/>
      <c r="F61" s="13"/>
      <c r="G61" s="13"/>
      <c r="M61" s="51"/>
      <c r="N61" s="13"/>
      <c r="T61" s="11"/>
      <c r="U61" s="11"/>
      <c r="V61" s="11"/>
      <c r="W61" s="11"/>
      <c r="X61" s="11"/>
    </row>
    <row r="62" spans="1:24" x14ac:dyDescent="0.25">
      <c r="A62" s="15"/>
      <c r="F62" s="13"/>
      <c r="G62" s="13"/>
      <c r="M62" s="51"/>
      <c r="N62" s="13"/>
      <c r="T62" s="11"/>
      <c r="U62" s="11"/>
      <c r="V62" s="11"/>
      <c r="W62" s="11"/>
      <c r="X62" s="11"/>
    </row>
    <row r="63" spans="1:24" x14ac:dyDescent="0.25">
      <c r="A63" s="15"/>
      <c r="F63" s="13"/>
      <c r="G63" s="13"/>
      <c r="M63" s="51"/>
      <c r="N63" s="13"/>
      <c r="T63" s="11"/>
      <c r="U63" s="11"/>
      <c r="V63" s="11"/>
      <c r="W63" s="11"/>
      <c r="X63" s="11"/>
    </row>
    <row r="64" spans="1:24" x14ac:dyDescent="0.25">
      <c r="A64" s="15"/>
      <c r="F64" s="13"/>
      <c r="G64" s="13"/>
      <c r="M64" s="51"/>
      <c r="N64" s="13"/>
      <c r="T64" s="11"/>
      <c r="U64" s="11"/>
      <c r="V64" s="11"/>
      <c r="W64" s="11"/>
      <c r="X64" s="11"/>
    </row>
    <row r="65" spans="1:24" x14ac:dyDescent="0.25">
      <c r="A65" s="15"/>
      <c r="F65" s="13"/>
      <c r="G65" s="13"/>
      <c r="M65" s="51"/>
      <c r="N65" s="13"/>
      <c r="T65" s="11"/>
      <c r="U65" s="11"/>
      <c r="V65" s="11"/>
      <c r="W65" s="11"/>
      <c r="X65" s="11"/>
    </row>
    <row r="66" spans="1:24" x14ac:dyDescent="0.25">
      <c r="A66" s="15"/>
      <c r="F66" s="13"/>
      <c r="G66" s="13"/>
      <c r="M66" s="51"/>
      <c r="N66" s="13"/>
      <c r="T66" s="11"/>
      <c r="U66" s="11"/>
      <c r="V66" s="11"/>
      <c r="W66" s="11"/>
      <c r="X66" s="11"/>
    </row>
    <row r="67" spans="1:24" x14ac:dyDescent="0.25">
      <c r="A67" s="15"/>
      <c r="F67" s="13"/>
      <c r="G67" s="13"/>
      <c r="M67" s="51"/>
      <c r="N67" s="13"/>
      <c r="T67" s="11"/>
      <c r="U67" s="11"/>
      <c r="V67" s="11"/>
      <c r="W67" s="11"/>
      <c r="X67" s="11"/>
    </row>
    <row r="68" spans="1:24" x14ac:dyDescent="0.25">
      <c r="A68" s="15"/>
      <c r="F68" s="13"/>
      <c r="G68" s="13"/>
      <c r="M68" s="51"/>
      <c r="N68" s="13"/>
      <c r="T68" s="11"/>
      <c r="U68" s="11"/>
      <c r="V68" s="11"/>
      <c r="W68" s="11"/>
      <c r="X68" s="11"/>
    </row>
    <row r="69" spans="1:24" x14ac:dyDescent="0.25">
      <c r="A69" s="15"/>
      <c r="F69" s="13"/>
      <c r="G69" s="13"/>
      <c r="M69" s="51"/>
      <c r="N69" s="13"/>
      <c r="T69" s="11"/>
      <c r="U69" s="11"/>
      <c r="V69" s="11"/>
      <c r="W69" s="11"/>
      <c r="X69" s="11"/>
    </row>
    <row r="70" spans="1:24" x14ac:dyDescent="0.25">
      <c r="A70" s="15"/>
      <c r="F70" s="13"/>
      <c r="G70" s="13"/>
      <c r="M70" s="51"/>
      <c r="N70" s="13"/>
      <c r="T70" s="11"/>
      <c r="U70" s="11"/>
      <c r="V70" s="11"/>
      <c r="W70" s="11"/>
      <c r="X70" s="11"/>
    </row>
    <row r="71" spans="1:24" x14ac:dyDescent="0.25">
      <c r="A71" s="15"/>
      <c r="F71" s="13"/>
      <c r="G71" s="13"/>
      <c r="M71" s="51"/>
      <c r="N71" s="13"/>
      <c r="T71" s="11"/>
      <c r="U71" s="11"/>
      <c r="V71" s="11"/>
      <c r="W71" s="11"/>
      <c r="X71" s="11"/>
    </row>
    <row r="72" spans="1:24" x14ac:dyDescent="0.25">
      <c r="A72" s="15"/>
      <c r="F72" s="13"/>
      <c r="G72" s="13"/>
      <c r="M72" s="51"/>
      <c r="N72" s="13"/>
      <c r="T72" s="11"/>
      <c r="U72" s="11"/>
      <c r="V72" s="11"/>
      <c r="W72" s="11"/>
      <c r="X72" s="11"/>
    </row>
    <row r="73" spans="1:24" x14ac:dyDescent="0.25">
      <c r="A73" s="15"/>
      <c r="F73" s="13"/>
      <c r="G73" s="13"/>
      <c r="M73" s="51"/>
      <c r="N73" s="13"/>
      <c r="T73" s="11"/>
      <c r="U73" s="11"/>
      <c r="V73" s="11"/>
      <c r="W73" s="11"/>
      <c r="X73" s="11"/>
    </row>
    <row r="74" spans="1:24" x14ac:dyDescent="0.25">
      <c r="A74" s="15"/>
      <c r="F74" s="13"/>
      <c r="G74" s="13"/>
      <c r="M74" s="51"/>
      <c r="N74" s="13"/>
      <c r="T74" s="11"/>
      <c r="U74" s="11"/>
      <c r="V74" s="11"/>
      <c r="W74" s="11"/>
      <c r="X74" s="11"/>
    </row>
    <row r="75" spans="1:24" x14ac:dyDescent="0.25">
      <c r="A75" s="15"/>
      <c r="F75" s="13"/>
      <c r="G75" s="13"/>
      <c r="M75" s="51"/>
      <c r="N75" s="13"/>
      <c r="T75" s="11"/>
      <c r="U75" s="11"/>
      <c r="V75" s="11"/>
      <c r="W75" s="11"/>
      <c r="X75" s="11"/>
    </row>
    <row r="76" spans="1:24" x14ac:dyDescent="0.25">
      <c r="A76" s="15"/>
      <c r="F76" s="13"/>
      <c r="G76" s="13"/>
      <c r="M76" s="51"/>
      <c r="N76" s="13"/>
      <c r="T76" s="11"/>
      <c r="U76" s="11"/>
      <c r="V76" s="11"/>
      <c r="W76" s="11"/>
      <c r="X76" s="11"/>
    </row>
    <row r="77" spans="1:24" x14ac:dyDescent="0.25">
      <c r="A77" s="15"/>
      <c r="F77" s="13"/>
      <c r="G77" s="13"/>
      <c r="M77" s="51"/>
      <c r="N77" s="13"/>
      <c r="T77" s="11"/>
      <c r="U77" s="11"/>
      <c r="V77" s="11"/>
      <c r="W77" s="11"/>
      <c r="X77" s="11"/>
    </row>
    <row r="78" spans="1:24" x14ac:dyDescent="0.25">
      <c r="A78" s="15"/>
      <c r="F78" s="13"/>
      <c r="G78" s="13"/>
      <c r="M78" s="51"/>
      <c r="N78" s="13"/>
      <c r="T78" s="11"/>
      <c r="U78" s="11"/>
      <c r="V78" s="11"/>
      <c r="W78" s="11"/>
      <c r="X78" s="11"/>
    </row>
    <row r="79" spans="1:24" x14ac:dyDescent="0.25">
      <c r="A79" s="15"/>
      <c r="F79" s="13"/>
      <c r="G79" s="13"/>
      <c r="M79" s="51"/>
      <c r="N79" s="13"/>
      <c r="T79" s="11"/>
      <c r="U79" s="11"/>
      <c r="V79" s="11"/>
      <c r="W79" s="11"/>
      <c r="X79" s="11"/>
    </row>
    <row r="80" spans="1:24" x14ac:dyDescent="0.25">
      <c r="A80" s="15"/>
      <c r="F80" s="13"/>
      <c r="G80" s="13"/>
      <c r="M80" s="51"/>
      <c r="N80" s="13"/>
      <c r="T80" s="11"/>
      <c r="U80" s="11"/>
      <c r="V80" s="11"/>
      <c r="W80" s="11"/>
      <c r="X80" s="11"/>
    </row>
    <row r="81" spans="1:24" x14ac:dyDescent="0.25">
      <c r="A81" s="15"/>
      <c r="F81" s="13"/>
      <c r="G81" s="13"/>
      <c r="M81" s="51"/>
      <c r="N81" s="13"/>
      <c r="T81" s="11"/>
      <c r="U81" s="11"/>
      <c r="V81" s="11"/>
      <c r="W81" s="11"/>
      <c r="X81" s="11"/>
    </row>
    <row r="82" spans="1:24" x14ac:dyDescent="0.25">
      <c r="A82" s="15"/>
      <c r="F82" s="13"/>
      <c r="G82" s="13"/>
      <c r="M82" s="51"/>
      <c r="N82" s="13"/>
      <c r="T82" s="11"/>
      <c r="U82" s="11"/>
      <c r="V82" s="11"/>
      <c r="W82" s="11"/>
      <c r="X82" s="11"/>
    </row>
    <row r="83" spans="1:24" x14ac:dyDescent="0.25">
      <c r="A83" s="15"/>
      <c r="F83" s="13"/>
      <c r="G83" s="13"/>
      <c r="M83" s="51"/>
      <c r="N83" s="13"/>
      <c r="T83" s="11"/>
      <c r="U83" s="11"/>
      <c r="V83" s="11"/>
      <c r="W83" s="11"/>
      <c r="X83" s="11"/>
    </row>
    <row r="84" spans="1:24" x14ac:dyDescent="0.25">
      <c r="A84" s="15"/>
      <c r="F84" s="13"/>
      <c r="G84" s="13"/>
      <c r="M84" s="51"/>
      <c r="N84" s="13"/>
      <c r="T84" s="11"/>
      <c r="U84" s="11"/>
      <c r="V84" s="11"/>
      <c r="W84" s="11"/>
      <c r="X84" s="11"/>
    </row>
    <row r="85" spans="1:24" x14ac:dyDescent="0.25">
      <c r="A85" s="15"/>
      <c r="F85" s="13"/>
      <c r="G85" s="13"/>
      <c r="M85" s="51"/>
      <c r="N85" s="13"/>
      <c r="T85" s="11"/>
      <c r="U85" s="11"/>
      <c r="V85" s="11"/>
      <c r="W85" s="11"/>
      <c r="X85" s="11"/>
    </row>
    <row r="86" spans="1:24" x14ac:dyDescent="0.25">
      <c r="A86" s="15"/>
      <c r="F86" s="13"/>
      <c r="G86" s="13"/>
      <c r="M86" s="51"/>
      <c r="N86" s="13"/>
      <c r="T86" s="11"/>
      <c r="U86" s="11"/>
      <c r="V86" s="11"/>
      <c r="W86" s="11"/>
      <c r="X86" s="11"/>
    </row>
    <row r="87" spans="1:24" x14ac:dyDescent="0.25">
      <c r="A87" s="15"/>
      <c r="F87" s="13"/>
      <c r="G87" s="13"/>
      <c r="M87" s="51"/>
      <c r="N87" s="13"/>
      <c r="T87" s="11"/>
      <c r="U87" s="11"/>
      <c r="V87" s="11"/>
      <c r="W87" s="11"/>
      <c r="X87" s="11"/>
    </row>
    <row r="88" spans="1:24" x14ac:dyDescent="0.25">
      <c r="A88" s="15"/>
      <c r="F88" s="13"/>
      <c r="G88" s="13"/>
      <c r="M88" s="51"/>
      <c r="N88" s="13"/>
      <c r="T88" s="11"/>
      <c r="U88" s="11"/>
      <c r="V88" s="11"/>
      <c r="W88" s="11"/>
      <c r="X88" s="11"/>
    </row>
    <row r="89" spans="1:24" x14ac:dyDescent="0.25">
      <c r="A89" s="15"/>
      <c r="F89" s="13"/>
      <c r="G89" s="13"/>
      <c r="M89" s="51"/>
      <c r="N89" s="13"/>
      <c r="T89" s="11"/>
      <c r="U89" s="11"/>
      <c r="V89" s="11"/>
      <c r="W89" s="11"/>
      <c r="X89" s="11"/>
    </row>
    <row r="90" spans="1:24" x14ac:dyDescent="0.25">
      <c r="A90" s="15"/>
      <c r="F90" s="13"/>
      <c r="G90" s="13"/>
      <c r="M90" s="51"/>
      <c r="N90" s="13"/>
      <c r="T90" s="11"/>
      <c r="U90" s="11"/>
      <c r="V90" s="11"/>
      <c r="W90" s="11"/>
      <c r="X90" s="11"/>
    </row>
    <row r="91" spans="1:24" x14ac:dyDescent="0.25">
      <c r="A91" s="15"/>
      <c r="F91" s="13"/>
      <c r="G91" s="13"/>
      <c r="M91" s="51"/>
      <c r="N91" s="13"/>
      <c r="T91" s="11"/>
      <c r="U91" s="11"/>
      <c r="V91" s="11"/>
      <c r="W91" s="11"/>
      <c r="X91" s="11"/>
    </row>
    <row r="92" spans="1:24" x14ac:dyDescent="0.25">
      <c r="A92" s="15"/>
      <c r="F92" s="13"/>
      <c r="G92" s="13"/>
      <c r="M92" s="51"/>
      <c r="N92" s="13"/>
      <c r="T92" s="11"/>
      <c r="U92" s="11"/>
      <c r="V92" s="11"/>
      <c r="W92" s="11"/>
      <c r="X92" s="11"/>
    </row>
    <row r="93" spans="1:24" x14ac:dyDescent="0.25">
      <c r="A93" s="15"/>
      <c r="F93" s="13"/>
      <c r="G93" s="13"/>
      <c r="M93" s="51"/>
      <c r="N93" s="13"/>
      <c r="T93" s="11"/>
      <c r="U93" s="11"/>
      <c r="V93" s="11"/>
      <c r="W93" s="11"/>
      <c r="X93" s="11"/>
    </row>
    <row r="94" spans="1:24" x14ac:dyDescent="0.25">
      <c r="A94" s="15"/>
      <c r="F94" s="13"/>
      <c r="G94" s="13"/>
      <c r="M94" s="51"/>
      <c r="N94" s="13"/>
      <c r="T94" s="11"/>
      <c r="U94" s="11"/>
      <c r="V94" s="11"/>
      <c r="W94" s="11"/>
      <c r="X94" s="11"/>
    </row>
    <row r="95" spans="1:24" x14ac:dyDescent="0.25">
      <c r="A95" s="15"/>
      <c r="F95" s="13"/>
      <c r="G95" s="13"/>
      <c r="M95" s="51"/>
      <c r="N95" s="13"/>
      <c r="T95" s="11"/>
      <c r="U95" s="11"/>
      <c r="V95" s="11"/>
      <c r="W95" s="11"/>
      <c r="X95" s="11"/>
    </row>
    <row r="96" spans="1:24" x14ac:dyDescent="0.25">
      <c r="A96" s="15"/>
      <c r="F96" s="13"/>
      <c r="G96" s="13"/>
      <c r="M96" s="51"/>
      <c r="N96" s="13"/>
      <c r="T96" s="11"/>
      <c r="U96" s="11"/>
      <c r="V96" s="11"/>
      <c r="W96" s="11"/>
      <c r="X96" s="11"/>
    </row>
    <row r="97" spans="1:24" x14ac:dyDescent="0.25">
      <c r="A97" s="15"/>
      <c r="F97" s="13"/>
      <c r="G97" s="13"/>
      <c r="M97" s="51"/>
      <c r="N97" s="13"/>
      <c r="T97" s="11"/>
      <c r="U97" s="11"/>
      <c r="V97" s="11"/>
      <c r="W97" s="11"/>
      <c r="X97" s="11"/>
    </row>
    <row r="98" spans="1:24" x14ac:dyDescent="0.25">
      <c r="A98" s="15"/>
      <c r="F98" s="13"/>
      <c r="G98" s="13"/>
      <c r="M98" s="51"/>
      <c r="N98" s="13"/>
      <c r="T98" s="11"/>
      <c r="U98" s="11"/>
      <c r="V98" s="11"/>
      <c r="W98" s="11"/>
      <c r="X98" s="11"/>
    </row>
    <row r="99" spans="1:24" x14ac:dyDescent="0.25">
      <c r="A99" s="15"/>
      <c r="F99" s="13"/>
      <c r="G99" s="13"/>
      <c r="M99" s="51"/>
      <c r="N99" s="13"/>
      <c r="T99" s="11"/>
      <c r="U99" s="11"/>
      <c r="V99" s="11"/>
      <c r="W99" s="11"/>
      <c r="X99" s="11"/>
    </row>
    <row r="100" spans="1:24" x14ac:dyDescent="0.25">
      <c r="A100" s="15"/>
      <c r="F100" s="13"/>
      <c r="G100" s="13"/>
      <c r="M100" s="51"/>
      <c r="N100" s="13"/>
      <c r="T100" s="11"/>
      <c r="U100" s="11"/>
      <c r="V100" s="11"/>
      <c r="W100" s="11"/>
      <c r="X100" s="11"/>
    </row>
    <row r="101" spans="1:24" x14ac:dyDescent="0.25">
      <c r="A101" s="15"/>
      <c r="F101" s="13"/>
      <c r="G101" s="13"/>
      <c r="M101" s="51"/>
      <c r="N101" s="13"/>
      <c r="T101" s="11"/>
      <c r="U101" s="11"/>
      <c r="V101" s="11"/>
      <c r="W101" s="11"/>
      <c r="X101" s="11"/>
    </row>
    <row r="102" spans="1:24" x14ac:dyDescent="0.25">
      <c r="A102" s="15"/>
      <c r="F102" s="13"/>
      <c r="G102" s="13"/>
      <c r="M102" s="51"/>
      <c r="N102" s="13"/>
      <c r="T102" s="11"/>
      <c r="U102" s="11"/>
      <c r="V102" s="11"/>
      <c r="W102" s="11"/>
      <c r="X102" s="11"/>
    </row>
    <row r="103" spans="1:24" x14ac:dyDescent="0.25">
      <c r="A103" s="15"/>
      <c r="F103" s="13"/>
      <c r="G103" s="13"/>
      <c r="M103" s="51"/>
      <c r="N103" s="13"/>
      <c r="T103" s="11"/>
      <c r="U103" s="11"/>
      <c r="V103" s="11"/>
      <c r="W103" s="11"/>
      <c r="X103" s="11"/>
    </row>
    <row r="104" spans="1:24" x14ac:dyDescent="0.25">
      <c r="A104" s="15"/>
      <c r="F104" s="13"/>
      <c r="G104" s="13"/>
      <c r="M104" s="51"/>
      <c r="N104" s="13"/>
      <c r="T104" s="11"/>
      <c r="U104" s="11"/>
      <c r="V104" s="11"/>
      <c r="W104" s="11"/>
      <c r="X104" s="11"/>
    </row>
    <row r="105" spans="1:24" x14ac:dyDescent="0.25">
      <c r="A105" s="15"/>
      <c r="F105" s="13"/>
      <c r="G105" s="13"/>
      <c r="M105" s="51"/>
      <c r="N105" s="13"/>
      <c r="T105" s="11"/>
      <c r="U105" s="11"/>
      <c r="V105" s="11"/>
      <c r="W105" s="11"/>
      <c r="X105" s="11"/>
    </row>
    <row r="106" spans="1:24" x14ac:dyDescent="0.25">
      <c r="A106" s="15"/>
      <c r="F106" s="13"/>
      <c r="G106" s="13"/>
      <c r="M106" s="51"/>
      <c r="N106" s="13"/>
      <c r="T106" s="11"/>
      <c r="U106" s="11"/>
      <c r="V106" s="11"/>
      <c r="W106" s="11"/>
      <c r="X106" s="11"/>
    </row>
    <row r="107" spans="1:24" x14ac:dyDescent="0.25">
      <c r="A107" s="15"/>
      <c r="F107" s="13"/>
      <c r="G107" s="13"/>
      <c r="M107" s="51"/>
      <c r="N107" s="13"/>
      <c r="T107" s="11"/>
      <c r="U107" s="11"/>
      <c r="V107" s="11"/>
      <c r="W107" s="11"/>
      <c r="X107" s="11"/>
    </row>
    <row r="108" spans="1:24" x14ac:dyDescent="0.25">
      <c r="A108" s="15"/>
      <c r="F108" s="13"/>
      <c r="G108" s="13"/>
      <c r="M108" s="51"/>
      <c r="N108" s="13"/>
      <c r="T108" s="11"/>
      <c r="U108" s="11"/>
      <c r="V108" s="11"/>
      <c r="W108" s="11"/>
      <c r="X108" s="11"/>
    </row>
    <row r="109" spans="1:24" x14ac:dyDescent="0.25">
      <c r="A109" s="15"/>
      <c r="F109" s="13"/>
      <c r="G109" s="13"/>
      <c r="M109" s="51"/>
      <c r="N109" s="13"/>
      <c r="T109" s="11"/>
      <c r="U109" s="11"/>
      <c r="V109" s="11"/>
      <c r="W109" s="11"/>
      <c r="X109" s="11"/>
    </row>
    <row r="110" spans="1:24" x14ac:dyDescent="0.25">
      <c r="A110" s="15"/>
      <c r="F110" s="13"/>
      <c r="G110" s="13"/>
      <c r="M110" s="51"/>
      <c r="N110" s="13"/>
      <c r="T110" s="11"/>
      <c r="U110" s="11"/>
      <c r="V110" s="11"/>
      <c r="W110" s="11"/>
      <c r="X110" s="11"/>
    </row>
    <row r="111" spans="1:24" x14ac:dyDescent="0.25">
      <c r="A111" s="15"/>
      <c r="F111" s="13"/>
      <c r="G111" s="13"/>
      <c r="M111" s="51"/>
      <c r="N111" s="13"/>
      <c r="T111" s="11"/>
      <c r="U111" s="11"/>
      <c r="V111" s="11"/>
      <c r="W111" s="11"/>
      <c r="X111" s="11"/>
    </row>
    <row r="112" spans="1:24" x14ac:dyDescent="0.25">
      <c r="A112" s="15"/>
      <c r="F112" s="13"/>
      <c r="G112" s="13"/>
      <c r="M112" s="51"/>
      <c r="N112" s="13"/>
      <c r="T112" s="11"/>
      <c r="U112" s="11"/>
      <c r="V112" s="11"/>
      <c r="W112" s="11"/>
      <c r="X112" s="11"/>
    </row>
    <row r="113" spans="1:24" x14ac:dyDescent="0.25">
      <c r="A113" s="15"/>
      <c r="F113" s="13"/>
      <c r="G113" s="13"/>
      <c r="M113" s="51"/>
      <c r="N113" s="13"/>
      <c r="T113" s="11"/>
      <c r="U113" s="11"/>
      <c r="V113" s="11"/>
      <c r="W113" s="11"/>
      <c r="X113" s="11"/>
    </row>
    <row r="114" spans="1:24" x14ac:dyDescent="0.25">
      <c r="A114" s="15"/>
      <c r="F114" s="13"/>
      <c r="G114" s="13"/>
      <c r="M114" s="51"/>
      <c r="N114" s="13"/>
      <c r="T114" s="11"/>
      <c r="U114" s="11"/>
      <c r="V114" s="11"/>
      <c r="W114" s="11"/>
      <c r="X114" s="11"/>
    </row>
    <row r="115" spans="1:24" x14ac:dyDescent="0.25">
      <c r="A115" s="15"/>
      <c r="F115" s="13"/>
      <c r="G115" s="13"/>
      <c r="M115" s="51"/>
      <c r="N115" s="13"/>
      <c r="T115" s="11"/>
      <c r="U115" s="11"/>
      <c r="V115" s="11"/>
      <c r="W115" s="11"/>
      <c r="X115" s="11"/>
    </row>
    <row r="116" spans="1:24" x14ac:dyDescent="0.25">
      <c r="A116" s="15"/>
      <c r="F116" s="13"/>
      <c r="G116" s="13"/>
      <c r="M116" s="51"/>
      <c r="N116" s="13"/>
      <c r="T116" s="11"/>
      <c r="U116" s="11"/>
      <c r="V116" s="11"/>
      <c r="W116" s="11"/>
      <c r="X116" s="11"/>
    </row>
    <row r="117" spans="1:24" x14ac:dyDescent="0.25">
      <c r="A117" s="15"/>
      <c r="F117" s="13"/>
      <c r="G117" s="13"/>
      <c r="M117" s="51"/>
      <c r="N117" s="13"/>
      <c r="T117" s="11"/>
      <c r="U117" s="11"/>
      <c r="V117" s="11"/>
      <c r="W117" s="11"/>
      <c r="X117" s="11"/>
    </row>
    <row r="118" spans="1:24" x14ac:dyDescent="0.25">
      <c r="A118" s="15"/>
      <c r="F118" s="13"/>
      <c r="G118" s="13"/>
      <c r="M118" s="51"/>
      <c r="N118" s="13"/>
      <c r="T118" s="11"/>
      <c r="U118" s="11"/>
      <c r="V118" s="11"/>
      <c r="W118" s="11"/>
      <c r="X118" s="11"/>
    </row>
    <row r="119" spans="1:24" x14ac:dyDescent="0.25">
      <c r="A119" s="15"/>
      <c r="F119" s="13"/>
      <c r="G119" s="13"/>
      <c r="M119" s="51"/>
      <c r="N119" s="13"/>
      <c r="T119" s="11"/>
      <c r="U119" s="11"/>
      <c r="V119" s="11"/>
      <c r="W119" s="11"/>
      <c r="X119" s="11"/>
    </row>
    <row r="120" spans="1:24" x14ac:dyDescent="0.25">
      <c r="A120" s="15"/>
      <c r="F120" s="13"/>
      <c r="G120" s="13"/>
      <c r="M120" s="51"/>
      <c r="N120" s="13"/>
      <c r="T120" s="11"/>
      <c r="U120" s="11"/>
      <c r="V120" s="11"/>
      <c r="W120" s="11"/>
      <c r="X120" s="11"/>
    </row>
    <row r="121" spans="1:24" x14ac:dyDescent="0.25">
      <c r="A121" s="15"/>
      <c r="F121" s="13"/>
      <c r="G121" s="13"/>
      <c r="M121" s="51"/>
      <c r="N121" s="13"/>
      <c r="T121" s="11"/>
      <c r="U121" s="11"/>
      <c r="V121" s="11"/>
      <c r="W121" s="11"/>
      <c r="X121" s="11"/>
    </row>
    <row r="122" spans="1:24" x14ac:dyDescent="0.25">
      <c r="A122" s="15"/>
      <c r="F122" s="13"/>
      <c r="G122" s="13"/>
      <c r="M122" s="51"/>
      <c r="N122" s="13"/>
      <c r="T122" s="11"/>
      <c r="U122" s="11"/>
      <c r="V122" s="11"/>
      <c r="W122" s="11"/>
      <c r="X122" s="11"/>
    </row>
    <row r="123" spans="1:24" x14ac:dyDescent="0.25">
      <c r="A123" s="15"/>
      <c r="F123" s="13"/>
      <c r="G123" s="13"/>
      <c r="M123" s="51"/>
      <c r="N123" s="13"/>
      <c r="T123" s="11"/>
      <c r="U123" s="11"/>
      <c r="V123" s="11"/>
      <c r="W123" s="11"/>
      <c r="X123" s="11"/>
    </row>
    <row r="124" spans="1:24" x14ac:dyDescent="0.25">
      <c r="A124" s="15"/>
      <c r="F124" s="13"/>
      <c r="G124" s="13"/>
      <c r="M124" s="51"/>
      <c r="N124" s="13"/>
      <c r="T124" s="11"/>
      <c r="U124" s="11"/>
      <c r="V124" s="11"/>
      <c r="W124" s="11"/>
      <c r="X124" s="11"/>
    </row>
    <row r="125" spans="1:24" x14ac:dyDescent="0.25">
      <c r="A125" s="15"/>
      <c r="F125" s="13"/>
      <c r="G125" s="13"/>
      <c r="M125" s="51"/>
      <c r="N125" s="13"/>
      <c r="T125" s="11"/>
      <c r="U125" s="11"/>
      <c r="V125" s="11"/>
      <c r="W125" s="11"/>
      <c r="X125" s="11"/>
    </row>
    <row r="126" spans="1:24" x14ac:dyDescent="0.25">
      <c r="A126" s="15"/>
      <c r="F126" s="13"/>
      <c r="G126" s="13"/>
      <c r="M126" s="51"/>
      <c r="N126" s="13"/>
      <c r="T126" s="11"/>
      <c r="U126" s="11"/>
      <c r="V126" s="11"/>
      <c r="W126" s="11"/>
      <c r="X126" s="11"/>
    </row>
    <row r="127" spans="1:24" x14ac:dyDescent="0.25">
      <c r="A127" s="15"/>
      <c r="F127" s="13"/>
      <c r="G127" s="13"/>
      <c r="M127" s="51"/>
      <c r="N127" s="13"/>
      <c r="T127" s="11"/>
      <c r="U127" s="11"/>
      <c r="V127" s="11"/>
      <c r="W127" s="11"/>
      <c r="X127" s="11"/>
    </row>
    <row r="128" spans="1:24" x14ac:dyDescent="0.25">
      <c r="A128" s="15"/>
      <c r="F128" s="13"/>
      <c r="G128" s="13"/>
      <c r="M128" s="51"/>
      <c r="N128" s="13"/>
      <c r="T128" s="11"/>
      <c r="U128" s="11"/>
      <c r="V128" s="11"/>
      <c r="W128" s="11"/>
      <c r="X128" s="11"/>
    </row>
    <row r="129" spans="1:24" x14ac:dyDescent="0.25">
      <c r="A129" s="15"/>
      <c r="F129" s="13"/>
      <c r="G129" s="13"/>
      <c r="M129" s="51"/>
      <c r="N129" s="13"/>
      <c r="T129" s="11"/>
      <c r="U129" s="11"/>
      <c r="V129" s="11"/>
      <c r="W129" s="11"/>
      <c r="X129" s="11"/>
    </row>
    <row r="130" spans="1:24" x14ac:dyDescent="0.25">
      <c r="A130" s="15"/>
      <c r="F130" s="13"/>
      <c r="G130" s="13"/>
      <c r="M130" s="51"/>
      <c r="N130" s="13"/>
      <c r="T130" s="11"/>
      <c r="U130" s="11"/>
      <c r="V130" s="11"/>
      <c r="W130" s="11"/>
      <c r="X130" s="11"/>
    </row>
    <row r="131" spans="1:24" x14ac:dyDescent="0.25">
      <c r="A131" s="15"/>
      <c r="F131" s="13"/>
      <c r="G131" s="13"/>
      <c r="M131" s="51"/>
      <c r="N131" s="13"/>
      <c r="T131" s="11"/>
      <c r="U131" s="11"/>
      <c r="V131" s="11"/>
      <c r="W131" s="11"/>
      <c r="X131" s="11"/>
    </row>
    <row r="132" spans="1:24" x14ac:dyDescent="0.25">
      <c r="A132" s="15"/>
      <c r="F132" s="13"/>
      <c r="G132" s="13"/>
      <c r="M132" s="51"/>
      <c r="N132" s="13"/>
      <c r="T132" s="11"/>
      <c r="U132" s="11"/>
      <c r="V132" s="11"/>
      <c r="W132" s="11"/>
      <c r="X132" s="11"/>
    </row>
    <row r="133" spans="1:24" x14ac:dyDescent="0.25">
      <c r="A133" s="15"/>
      <c r="F133" s="13"/>
      <c r="G133" s="13"/>
      <c r="M133" s="51"/>
      <c r="N133" s="13"/>
      <c r="T133" s="11"/>
      <c r="U133" s="11"/>
      <c r="V133" s="11"/>
      <c r="W133" s="11"/>
      <c r="X133" s="11"/>
    </row>
    <row r="134" spans="1:24" x14ac:dyDescent="0.25">
      <c r="A134" s="15"/>
      <c r="F134" s="13"/>
      <c r="G134" s="13"/>
      <c r="M134" s="51"/>
      <c r="N134" s="13"/>
      <c r="T134" s="11"/>
      <c r="U134" s="11"/>
      <c r="V134" s="11"/>
      <c r="W134" s="11"/>
      <c r="X134" s="11"/>
    </row>
    <row r="135" spans="1:24" x14ac:dyDescent="0.25">
      <c r="A135" s="15"/>
      <c r="F135" s="13"/>
      <c r="G135" s="13"/>
      <c r="M135" s="51"/>
      <c r="N135" s="13"/>
      <c r="T135" s="11"/>
      <c r="U135" s="11"/>
      <c r="V135" s="11"/>
      <c r="W135" s="11"/>
      <c r="X135" s="11"/>
    </row>
    <row r="136" spans="1:24" x14ac:dyDescent="0.25">
      <c r="A136" s="15"/>
      <c r="F136" s="13"/>
      <c r="G136" s="13"/>
      <c r="M136" s="51"/>
      <c r="N136" s="13"/>
      <c r="T136" s="11"/>
      <c r="U136" s="11"/>
      <c r="V136" s="11"/>
      <c r="W136" s="11"/>
      <c r="X136" s="11"/>
    </row>
    <row r="137" spans="1:24" x14ac:dyDescent="0.25">
      <c r="A137" s="15"/>
      <c r="F137" s="13"/>
      <c r="G137" s="13"/>
      <c r="M137" s="51"/>
      <c r="N137" s="13"/>
      <c r="T137" s="11"/>
      <c r="U137" s="11"/>
      <c r="V137" s="11"/>
      <c r="W137" s="11"/>
      <c r="X137" s="11"/>
    </row>
    <row r="138" spans="1:24" x14ac:dyDescent="0.25">
      <c r="A138" s="15"/>
      <c r="F138" s="13"/>
      <c r="G138" s="13"/>
      <c r="M138" s="51"/>
      <c r="N138" s="13"/>
      <c r="T138" s="11"/>
      <c r="U138" s="11"/>
      <c r="V138" s="11"/>
      <c r="W138" s="11"/>
      <c r="X138" s="11"/>
    </row>
    <row r="139" spans="1:24" x14ac:dyDescent="0.25">
      <c r="A139" s="15"/>
      <c r="F139" s="13"/>
      <c r="G139" s="13"/>
      <c r="M139" s="51"/>
      <c r="N139" s="13"/>
      <c r="T139" s="11"/>
      <c r="U139" s="11"/>
      <c r="V139" s="11"/>
      <c r="W139" s="11"/>
      <c r="X139" s="11"/>
    </row>
    <row r="140" spans="1:24" x14ac:dyDescent="0.25">
      <c r="A140" s="15"/>
      <c r="F140" s="13"/>
      <c r="G140" s="13"/>
      <c r="M140" s="51"/>
      <c r="N140" s="13"/>
      <c r="T140" s="11"/>
      <c r="U140" s="11"/>
      <c r="V140" s="11"/>
      <c r="W140" s="11"/>
      <c r="X140" s="11"/>
    </row>
    <row r="141" spans="1:24" x14ac:dyDescent="0.25">
      <c r="A141" s="15"/>
      <c r="F141" s="13"/>
      <c r="G141" s="13"/>
      <c r="M141" s="51"/>
      <c r="N141" s="13"/>
      <c r="T141" s="11"/>
      <c r="U141" s="11"/>
      <c r="V141" s="11"/>
      <c r="W141" s="11"/>
      <c r="X141" s="11"/>
    </row>
    <row r="142" spans="1:24" x14ac:dyDescent="0.25">
      <c r="A142" s="15"/>
      <c r="F142" s="13"/>
      <c r="G142" s="13"/>
      <c r="M142" s="51"/>
      <c r="N142" s="13"/>
      <c r="T142" s="11"/>
      <c r="U142" s="11"/>
      <c r="V142" s="11"/>
      <c r="W142" s="11"/>
      <c r="X142" s="11"/>
    </row>
    <row r="143" spans="1:24" x14ac:dyDescent="0.25">
      <c r="A143" s="15"/>
      <c r="F143" s="13"/>
      <c r="G143" s="13"/>
      <c r="M143" s="51"/>
      <c r="N143" s="13"/>
      <c r="T143" s="11"/>
      <c r="U143" s="11"/>
      <c r="V143" s="11"/>
      <c r="W143" s="11"/>
      <c r="X143" s="11"/>
    </row>
    <row r="144" spans="1:24" x14ac:dyDescent="0.25">
      <c r="A144" s="15"/>
      <c r="F144" s="13"/>
      <c r="G144" s="13"/>
      <c r="M144" s="51"/>
      <c r="N144" s="13"/>
      <c r="T144" s="11"/>
      <c r="U144" s="11"/>
      <c r="V144" s="11"/>
      <c r="W144" s="11"/>
      <c r="X144" s="11"/>
    </row>
    <row r="145" spans="1:24" x14ac:dyDescent="0.25">
      <c r="A145" s="15"/>
      <c r="F145" s="13"/>
      <c r="G145" s="13"/>
      <c r="M145" s="51"/>
      <c r="N145" s="13"/>
      <c r="T145" s="11"/>
      <c r="U145" s="11"/>
      <c r="V145" s="11"/>
      <c r="W145" s="11"/>
      <c r="X145" s="11"/>
    </row>
    <row r="146" spans="1:24" x14ac:dyDescent="0.25">
      <c r="A146" s="15"/>
      <c r="F146" s="13"/>
      <c r="G146" s="13"/>
      <c r="M146" s="51"/>
      <c r="N146" s="13"/>
      <c r="T146" s="11"/>
      <c r="U146" s="11"/>
      <c r="V146" s="11"/>
      <c r="W146" s="11"/>
      <c r="X146" s="11"/>
    </row>
    <row r="147" spans="1:24" x14ac:dyDescent="0.25">
      <c r="A147" s="15"/>
      <c r="F147" s="13"/>
      <c r="G147" s="13"/>
      <c r="M147" s="51"/>
      <c r="N147" s="13"/>
      <c r="T147" s="11"/>
      <c r="U147" s="11"/>
      <c r="V147" s="11"/>
      <c r="W147" s="11"/>
      <c r="X147" s="11"/>
    </row>
    <row r="148" spans="1:24" x14ac:dyDescent="0.25">
      <c r="A148" s="15"/>
      <c r="F148" s="13"/>
      <c r="G148" s="13"/>
      <c r="M148" s="51"/>
      <c r="N148" s="13"/>
      <c r="T148" s="11"/>
      <c r="U148" s="11"/>
      <c r="V148" s="11"/>
      <c r="W148" s="11"/>
      <c r="X148" s="11"/>
    </row>
    <row r="149" spans="1:24" x14ac:dyDescent="0.25">
      <c r="A149" s="15"/>
      <c r="F149" s="13"/>
      <c r="G149" s="13"/>
      <c r="M149" s="51"/>
      <c r="N149" s="13"/>
      <c r="T149" s="11"/>
      <c r="U149" s="11"/>
      <c r="V149" s="11"/>
      <c r="W149" s="11"/>
      <c r="X149" s="11"/>
    </row>
    <row r="150" spans="1:24" x14ac:dyDescent="0.25">
      <c r="A150" s="15"/>
      <c r="F150" s="13"/>
      <c r="G150" s="13"/>
      <c r="M150" s="51"/>
      <c r="N150" s="13"/>
      <c r="T150" s="11"/>
      <c r="U150" s="11"/>
      <c r="V150" s="11"/>
      <c r="W150" s="11"/>
      <c r="X150" s="11"/>
    </row>
    <row r="151" spans="1:24" x14ac:dyDescent="0.25">
      <c r="A151" s="15"/>
      <c r="F151" s="13"/>
      <c r="G151" s="13"/>
      <c r="M151" s="51"/>
      <c r="N151" s="13"/>
      <c r="T151" s="11"/>
      <c r="U151" s="11"/>
      <c r="V151" s="11"/>
      <c r="W151" s="11"/>
      <c r="X151" s="11"/>
    </row>
    <row r="152" spans="1:24" x14ac:dyDescent="0.25">
      <c r="A152" s="15"/>
      <c r="F152" s="13"/>
      <c r="G152" s="13"/>
      <c r="M152" s="51"/>
      <c r="N152" s="13"/>
      <c r="T152" s="11"/>
      <c r="U152" s="11"/>
      <c r="V152" s="11"/>
      <c r="W152" s="11"/>
      <c r="X152" s="11"/>
    </row>
    <row r="153" spans="1:24" x14ac:dyDescent="0.25">
      <c r="A153" s="15"/>
      <c r="F153" s="13"/>
      <c r="G153" s="13"/>
      <c r="M153" s="51"/>
      <c r="N153" s="13"/>
      <c r="T153" s="11"/>
      <c r="U153" s="11"/>
      <c r="V153" s="11"/>
      <c r="W153" s="11"/>
      <c r="X153" s="11"/>
    </row>
    <row r="154" spans="1:24" x14ac:dyDescent="0.25">
      <c r="A154" s="15"/>
      <c r="F154" s="13"/>
      <c r="G154" s="13"/>
      <c r="M154" s="51"/>
      <c r="N154" s="13"/>
      <c r="T154" s="11"/>
      <c r="U154" s="11"/>
      <c r="V154" s="11"/>
      <c r="W154" s="11"/>
      <c r="X154" s="11"/>
    </row>
    <row r="155" spans="1:24" x14ac:dyDescent="0.25">
      <c r="A155" s="15"/>
      <c r="F155" s="13"/>
      <c r="G155" s="13"/>
      <c r="M155" s="51"/>
      <c r="N155" s="13"/>
      <c r="T155" s="11"/>
      <c r="U155" s="11"/>
      <c r="V155" s="11"/>
      <c r="W155" s="11"/>
      <c r="X155" s="11"/>
    </row>
    <row r="156" spans="1:24" x14ac:dyDescent="0.25">
      <c r="A156" s="15"/>
      <c r="F156" s="13"/>
      <c r="G156" s="13"/>
      <c r="M156" s="51"/>
      <c r="N156" s="13"/>
      <c r="T156" s="11"/>
      <c r="U156" s="11"/>
      <c r="V156" s="11"/>
      <c r="W156" s="11"/>
      <c r="X156" s="11"/>
    </row>
    <row r="157" spans="1:24" x14ac:dyDescent="0.25">
      <c r="A157" s="15"/>
      <c r="F157" s="13"/>
      <c r="G157" s="13"/>
      <c r="M157" s="51"/>
      <c r="N157" s="13"/>
      <c r="T157" s="11"/>
      <c r="U157" s="11"/>
      <c r="V157" s="11"/>
      <c r="W157" s="11"/>
      <c r="X157" s="11"/>
    </row>
    <row r="158" spans="1:24" x14ac:dyDescent="0.25">
      <c r="A158" s="15"/>
      <c r="F158" s="13"/>
      <c r="G158" s="13"/>
      <c r="M158" s="51"/>
      <c r="N158" s="13"/>
      <c r="T158" s="11"/>
      <c r="U158" s="11"/>
      <c r="V158" s="11"/>
      <c r="W158" s="11"/>
      <c r="X158" s="11"/>
    </row>
    <row r="159" spans="1:24" x14ac:dyDescent="0.25">
      <c r="A159" s="15"/>
      <c r="F159" s="13"/>
      <c r="G159" s="13"/>
      <c r="M159" s="51"/>
      <c r="N159" s="13"/>
      <c r="T159" s="11"/>
      <c r="U159" s="11"/>
      <c r="V159" s="11"/>
      <c r="W159" s="11"/>
      <c r="X159" s="11"/>
    </row>
    <row r="160" spans="1:24" x14ac:dyDescent="0.25">
      <c r="A160" s="15"/>
      <c r="F160" s="13"/>
      <c r="G160" s="13"/>
      <c r="M160" s="51"/>
      <c r="N160" s="13"/>
      <c r="T160" s="11"/>
      <c r="U160" s="11"/>
      <c r="V160" s="11"/>
      <c r="W160" s="11"/>
      <c r="X160" s="11"/>
    </row>
    <row r="161" spans="1:24" x14ac:dyDescent="0.25">
      <c r="A161" s="15"/>
      <c r="F161" s="13"/>
      <c r="G161" s="13"/>
      <c r="M161" s="51"/>
      <c r="N161" s="13"/>
      <c r="T161" s="11"/>
      <c r="U161" s="11"/>
      <c r="V161" s="11"/>
      <c r="W161" s="11"/>
      <c r="X161" s="11"/>
    </row>
    <row r="162" spans="1:24" x14ac:dyDescent="0.25">
      <c r="A162" s="15"/>
      <c r="F162" s="13"/>
      <c r="G162" s="13"/>
      <c r="M162" s="51"/>
      <c r="N162" s="13"/>
      <c r="T162" s="11"/>
      <c r="U162" s="11"/>
      <c r="V162" s="11"/>
      <c r="W162" s="11"/>
      <c r="X162" s="11"/>
    </row>
    <row r="163" spans="1:24" x14ac:dyDescent="0.25">
      <c r="A163" s="15"/>
      <c r="F163" s="13"/>
      <c r="G163" s="13"/>
      <c r="M163" s="51"/>
      <c r="N163" s="13"/>
      <c r="T163" s="11"/>
      <c r="U163" s="11"/>
      <c r="V163" s="11"/>
      <c r="W163" s="11"/>
      <c r="X163" s="11"/>
    </row>
    <row r="164" spans="1:24" x14ac:dyDescent="0.25">
      <c r="A164" s="15"/>
      <c r="F164" s="13"/>
      <c r="G164" s="13"/>
      <c r="M164" s="51"/>
      <c r="N164" s="13"/>
      <c r="T164" s="11"/>
      <c r="U164" s="11"/>
      <c r="V164" s="11"/>
      <c r="W164" s="11"/>
      <c r="X164" s="11"/>
    </row>
    <row r="165" spans="1:24" x14ac:dyDescent="0.25">
      <c r="A165" s="15"/>
      <c r="F165" s="13"/>
      <c r="G165" s="13"/>
      <c r="M165" s="51"/>
      <c r="N165" s="13"/>
      <c r="T165" s="11"/>
      <c r="U165" s="11"/>
      <c r="V165" s="11"/>
      <c r="W165" s="11"/>
      <c r="X165" s="11"/>
    </row>
    <row r="166" spans="1:24" x14ac:dyDescent="0.25">
      <c r="A166" s="15"/>
      <c r="F166" s="13"/>
      <c r="G166" s="13"/>
      <c r="M166" s="51"/>
      <c r="N166" s="13"/>
      <c r="T166" s="11"/>
      <c r="U166" s="11"/>
      <c r="V166" s="11"/>
      <c r="W166" s="11"/>
      <c r="X166" s="11"/>
    </row>
    <row r="167" spans="1:24" x14ac:dyDescent="0.25">
      <c r="A167" s="15"/>
      <c r="F167" s="13"/>
      <c r="G167" s="13"/>
      <c r="M167" s="51"/>
      <c r="N167" s="13"/>
      <c r="T167" s="11"/>
      <c r="U167" s="11"/>
      <c r="V167" s="11"/>
      <c r="W167" s="11"/>
      <c r="X167" s="11"/>
    </row>
    <row r="168" spans="1:24" x14ac:dyDescent="0.25">
      <c r="A168" s="15"/>
      <c r="F168" s="13"/>
      <c r="G168" s="13"/>
      <c r="M168" s="51"/>
      <c r="N168" s="13"/>
      <c r="T168" s="11"/>
      <c r="U168" s="11"/>
      <c r="V168" s="11"/>
      <c r="W168" s="11"/>
      <c r="X168" s="11"/>
    </row>
    <row r="169" spans="1:24" x14ac:dyDescent="0.25">
      <c r="A169" s="15"/>
      <c r="F169" s="13"/>
      <c r="G169" s="13"/>
      <c r="M169" s="51"/>
      <c r="N169" s="13"/>
      <c r="T169" s="11"/>
      <c r="U169" s="11"/>
      <c r="V169" s="11"/>
      <c r="W169" s="11"/>
      <c r="X169" s="11"/>
    </row>
    <row r="170" spans="1:24" x14ac:dyDescent="0.25">
      <c r="A170" s="15"/>
      <c r="F170" s="13"/>
      <c r="G170" s="13"/>
      <c r="M170" s="51"/>
      <c r="N170" s="13"/>
      <c r="T170" s="11"/>
      <c r="U170" s="11"/>
      <c r="V170" s="11"/>
      <c r="W170" s="11"/>
      <c r="X170" s="11"/>
    </row>
    <row r="171" spans="1:24" x14ac:dyDescent="0.25">
      <c r="A171" s="15"/>
      <c r="F171" s="13"/>
      <c r="G171" s="13"/>
      <c r="M171" s="51"/>
      <c r="N171" s="13"/>
      <c r="T171" s="11"/>
      <c r="U171" s="11"/>
      <c r="V171" s="11"/>
      <c r="W171" s="11"/>
      <c r="X171" s="11"/>
    </row>
    <row r="172" spans="1:24" x14ac:dyDescent="0.25">
      <c r="A172" s="15"/>
      <c r="F172" s="13"/>
      <c r="G172" s="13"/>
      <c r="M172" s="51"/>
      <c r="N172" s="13"/>
      <c r="T172" s="11"/>
      <c r="U172" s="11"/>
      <c r="V172" s="11"/>
      <c r="W172" s="11"/>
      <c r="X172" s="11"/>
    </row>
    <row r="173" spans="1:24" x14ac:dyDescent="0.25">
      <c r="A173" s="15"/>
      <c r="F173" s="13"/>
      <c r="G173" s="13"/>
      <c r="M173" s="51"/>
      <c r="N173" s="13"/>
      <c r="T173" s="11"/>
      <c r="U173" s="11"/>
      <c r="V173" s="11"/>
      <c r="W173" s="11"/>
      <c r="X173" s="11"/>
    </row>
    <row r="174" spans="1:24" x14ac:dyDescent="0.25">
      <c r="A174" s="15"/>
      <c r="F174" s="13"/>
      <c r="G174" s="13"/>
      <c r="M174" s="51"/>
      <c r="N174" s="13"/>
      <c r="T174" s="11"/>
      <c r="U174" s="11"/>
      <c r="V174" s="11"/>
      <c r="W174" s="11"/>
      <c r="X174" s="11"/>
    </row>
    <row r="175" spans="1:24" x14ac:dyDescent="0.25">
      <c r="A175" s="15"/>
      <c r="F175" s="13"/>
      <c r="G175" s="13"/>
      <c r="M175" s="51"/>
      <c r="N175" s="13"/>
      <c r="T175" s="11"/>
      <c r="U175" s="11"/>
      <c r="V175" s="11"/>
      <c r="W175" s="11"/>
      <c r="X175" s="11"/>
    </row>
    <row r="176" spans="1:24" x14ac:dyDescent="0.25">
      <c r="A176" s="15"/>
      <c r="F176" s="13"/>
      <c r="G176" s="13"/>
      <c r="M176" s="51"/>
      <c r="N176" s="13"/>
      <c r="T176" s="11"/>
      <c r="U176" s="11"/>
      <c r="V176" s="11"/>
      <c r="W176" s="11"/>
      <c r="X176" s="11"/>
    </row>
    <row r="177" spans="1:24" x14ac:dyDescent="0.25">
      <c r="A177" s="15"/>
      <c r="F177" s="13"/>
      <c r="G177" s="13"/>
      <c r="M177" s="51"/>
      <c r="N177" s="13"/>
      <c r="T177" s="11"/>
      <c r="U177" s="11"/>
      <c r="V177" s="11"/>
      <c r="W177" s="11"/>
      <c r="X177" s="11"/>
    </row>
    <row r="178" spans="1:24" x14ac:dyDescent="0.25">
      <c r="A178" s="15"/>
      <c r="F178" s="13"/>
      <c r="G178" s="13"/>
      <c r="M178" s="51"/>
      <c r="N178" s="13"/>
      <c r="T178" s="11"/>
      <c r="U178" s="11"/>
      <c r="V178" s="11"/>
      <c r="W178" s="11"/>
      <c r="X178" s="11"/>
    </row>
    <row r="179" spans="1:24" x14ac:dyDescent="0.25">
      <c r="A179" s="15"/>
      <c r="F179" s="13"/>
      <c r="G179" s="13"/>
      <c r="M179" s="51"/>
      <c r="N179" s="13"/>
      <c r="T179" s="11"/>
      <c r="U179" s="11"/>
      <c r="V179" s="11"/>
      <c r="W179" s="11"/>
      <c r="X179" s="11"/>
    </row>
    <row r="180" spans="1:24" x14ac:dyDescent="0.25">
      <c r="A180" s="15"/>
      <c r="F180" s="13"/>
      <c r="G180" s="13"/>
      <c r="M180" s="51"/>
      <c r="N180" s="13"/>
      <c r="T180" s="11"/>
      <c r="U180" s="11"/>
      <c r="V180" s="11"/>
      <c r="W180" s="11"/>
      <c r="X180" s="11"/>
    </row>
    <row r="181" spans="1:24" x14ac:dyDescent="0.25">
      <c r="A181" s="15"/>
      <c r="F181" s="13"/>
      <c r="G181" s="13"/>
      <c r="M181" s="51"/>
      <c r="N181" s="13"/>
      <c r="T181" s="11"/>
      <c r="U181" s="11"/>
      <c r="V181" s="11"/>
      <c r="W181" s="11"/>
      <c r="X181" s="11"/>
    </row>
    <row r="182" spans="1:24" x14ac:dyDescent="0.25">
      <c r="A182" s="15"/>
      <c r="F182" s="13"/>
      <c r="G182" s="13"/>
      <c r="M182" s="51"/>
      <c r="N182" s="13"/>
      <c r="T182" s="11"/>
      <c r="U182" s="11"/>
      <c r="V182" s="11"/>
      <c r="W182" s="11"/>
      <c r="X182" s="11"/>
    </row>
    <row r="183" spans="1:24" x14ac:dyDescent="0.25">
      <c r="A183" s="15"/>
      <c r="F183" s="13"/>
      <c r="G183" s="13"/>
      <c r="M183" s="51"/>
      <c r="N183" s="13"/>
      <c r="T183" s="11"/>
      <c r="U183" s="11"/>
      <c r="V183" s="11"/>
      <c r="W183" s="11"/>
      <c r="X183" s="11"/>
    </row>
    <row r="184" spans="1:24" x14ac:dyDescent="0.25">
      <c r="A184" s="15"/>
      <c r="F184" s="13"/>
      <c r="G184" s="13"/>
      <c r="M184" s="51"/>
      <c r="N184" s="13"/>
      <c r="T184" s="11"/>
      <c r="U184" s="11"/>
      <c r="V184" s="11"/>
      <c r="W184" s="11"/>
      <c r="X184" s="11"/>
    </row>
    <row r="185" spans="1:24" x14ac:dyDescent="0.25">
      <c r="A185" s="15"/>
      <c r="F185" s="13"/>
      <c r="G185" s="13"/>
      <c r="M185" s="51"/>
      <c r="N185" s="13"/>
      <c r="T185" s="11"/>
      <c r="U185" s="11"/>
      <c r="V185" s="11"/>
      <c r="W185" s="11"/>
      <c r="X185" s="11"/>
    </row>
    <row r="186" spans="1:24" x14ac:dyDescent="0.25">
      <c r="A186" s="15"/>
      <c r="F186" s="13"/>
      <c r="G186" s="13"/>
      <c r="M186" s="51"/>
      <c r="N186" s="13"/>
      <c r="T186" s="11"/>
      <c r="U186" s="11"/>
      <c r="V186" s="11"/>
      <c r="W186" s="11"/>
      <c r="X186" s="11"/>
    </row>
    <row r="187" spans="1:24" x14ac:dyDescent="0.25">
      <c r="A187" s="15"/>
      <c r="F187" s="13"/>
      <c r="G187" s="13"/>
      <c r="M187" s="51"/>
      <c r="N187" s="13"/>
      <c r="T187" s="11"/>
      <c r="U187" s="11"/>
      <c r="V187" s="11"/>
      <c r="W187" s="11"/>
      <c r="X187" s="11"/>
    </row>
    <row r="188" spans="1:24" x14ac:dyDescent="0.25">
      <c r="A188" s="15"/>
      <c r="F188" s="13"/>
      <c r="G188" s="13"/>
      <c r="M188" s="51"/>
      <c r="N188" s="13"/>
      <c r="T188" s="11"/>
      <c r="U188" s="11"/>
      <c r="V188" s="11"/>
      <c r="W188" s="11"/>
      <c r="X188" s="11"/>
    </row>
    <row r="189" spans="1:24" x14ac:dyDescent="0.25">
      <c r="A189" s="15"/>
      <c r="F189" s="13"/>
      <c r="G189" s="13"/>
      <c r="M189" s="51"/>
      <c r="N189" s="13"/>
      <c r="T189" s="11"/>
      <c r="U189" s="11"/>
      <c r="V189" s="11"/>
      <c r="W189" s="11"/>
      <c r="X189" s="11"/>
    </row>
    <row r="190" spans="1:24" x14ac:dyDescent="0.25">
      <c r="A190" s="15"/>
      <c r="F190" s="13"/>
      <c r="G190" s="13"/>
      <c r="M190" s="51"/>
      <c r="N190" s="13"/>
      <c r="T190" s="11"/>
      <c r="U190" s="11"/>
      <c r="V190" s="11"/>
      <c r="W190" s="11"/>
      <c r="X190" s="11"/>
    </row>
    <row r="191" spans="1:24" x14ac:dyDescent="0.25">
      <c r="A191" s="15"/>
      <c r="F191" s="13"/>
      <c r="G191" s="13"/>
      <c r="M191" s="51"/>
      <c r="N191" s="13"/>
      <c r="T191" s="11"/>
      <c r="U191" s="11"/>
      <c r="V191" s="11"/>
      <c r="W191" s="11"/>
      <c r="X191" s="11"/>
    </row>
    <row r="192" spans="1:24" x14ac:dyDescent="0.25">
      <c r="A192" s="15"/>
      <c r="F192" s="13"/>
      <c r="G192" s="13"/>
      <c r="M192" s="51"/>
      <c r="N192" s="13"/>
      <c r="T192" s="11"/>
      <c r="U192" s="11"/>
      <c r="V192" s="11"/>
      <c r="W192" s="11"/>
      <c r="X192" s="11"/>
    </row>
    <row r="193" spans="1:24" x14ac:dyDescent="0.25">
      <c r="A193" s="15"/>
      <c r="F193" s="13"/>
      <c r="G193" s="13"/>
      <c r="M193" s="51"/>
      <c r="N193" s="13"/>
      <c r="T193" s="11"/>
      <c r="U193" s="11"/>
      <c r="V193" s="11"/>
      <c r="W193" s="11"/>
      <c r="X193" s="11"/>
    </row>
    <row r="194" spans="1:24" x14ac:dyDescent="0.25">
      <c r="A194" s="15"/>
      <c r="F194" s="13"/>
      <c r="G194" s="13"/>
      <c r="M194" s="51"/>
      <c r="N194" s="13"/>
      <c r="T194" s="11"/>
      <c r="U194" s="11"/>
      <c r="V194" s="11"/>
      <c r="W194" s="11"/>
      <c r="X194" s="11"/>
    </row>
    <row r="195" spans="1:24" x14ac:dyDescent="0.25">
      <c r="A195" s="15"/>
      <c r="F195" s="13"/>
      <c r="G195" s="13"/>
      <c r="M195" s="51"/>
      <c r="N195" s="13"/>
      <c r="T195" s="11"/>
      <c r="U195" s="11"/>
      <c r="V195" s="11"/>
      <c r="W195" s="11"/>
      <c r="X195" s="11"/>
    </row>
    <row r="196" spans="1:24" x14ac:dyDescent="0.25">
      <c r="A196" s="15"/>
      <c r="F196" s="13"/>
      <c r="G196" s="13"/>
      <c r="M196" s="51"/>
      <c r="N196" s="13"/>
      <c r="T196" s="11"/>
      <c r="U196" s="11"/>
      <c r="V196" s="11"/>
      <c r="W196" s="11"/>
      <c r="X196" s="11"/>
    </row>
    <row r="197" spans="1:24" x14ac:dyDescent="0.25">
      <c r="A197" s="15"/>
      <c r="F197" s="13"/>
      <c r="G197" s="13"/>
      <c r="M197" s="51"/>
      <c r="N197" s="13"/>
      <c r="T197" s="11"/>
      <c r="U197" s="11"/>
      <c r="V197" s="11"/>
      <c r="W197" s="11"/>
      <c r="X197" s="11"/>
    </row>
    <row r="198" spans="1:24" x14ac:dyDescent="0.25">
      <c r="A198" s="15"/>
      <c r="F198" s="13"/>
      <c r="G198" s="13"/>
      <c r="M198" s="51"/>
      <c r="N198" s="13"/>
      <c r="T198" s="11"/>
      <c r="U198" s="11"/>
      <c r="V198" s="11"/>
      <c r="W198" s="11"/>
      <c r="X198" s="11"/>
    </row>
    <row r="199" spans="1:24" x14ac:dyDescent="0.25">
      <c r="A199" s="15"/>
      <c r="F199" s="13"/>
      <c r="G199" s="13"/>
      <c r="M199" s="51"/>
      <c r="N199" s="13"/>
      <c r="T199" s="11"/>
      <c r="U199" s="11"/>
      <c r="V199" s="11"/>
      <c r="W199" s="11"/>
      <c r="X199" s="11"/>
    </row>
    <row r="200" spans="1:24" x14ac:dyDescent="0.25">
      <c r="F200" s="13"/>
      <c r="G200" s="13"/>
      <c r="M200" s="51"/>
      <c r="N200" s="13"/>
      <c r="T200" s="11"/>
      <c r="U200" s="11"/>
      <c r="V200" s="11"/>
      <c r="W200" s="11"/>
      <c r="X200" s="11"/>
    </row>
    <row r="201" spans="1:24" x14ac:dyDescent="0.25">
      <c r="F201" s="13"/>
      <c r="G201" s="13"/>
      <c r="M201" s="51"/>
      <c r="N201" s="13"/>
      <c r="T201" s="11"/>
      <c r="U201" s="11"/>
      <c r="V201" s="11"/>
      <c r="W201" s="11"/>
      <c r="X201" s="11"/>
    </row>
    <row r="202" spans="1:24" x14ac:dyDescent="0.25">
      <c r="F202" s="13"/>
      <c r="G202" s="13"/>
      <c r="M202" s="51"/>
      <c r="N202" s="13"/>
      <c r="T202" s="11"/>
      <c r="U202" s="11"/>
      <c r="V202" s="11"/>
      <c r="W202" s="11"/>
      <c r="X202" s="11"/>
    </row>
    <row r="203" spans="1:24" x14ac:dyDescent="0.25">
      <c r="F203" s="13"/>
      <c r="G203" s="13"/>
      <c r="N203" s="13"/>
      <c r="T203" s="11"/>
      <c r="U203" s="11"/>
      <c r="V203" s="11"/>
      <c r="W203" s="11"/>
      <c r="X203" s="11"/>
    </row>
    <row r="204" spans="1:24" x14ac:dyDescent="0.25">
      <c r="N204" s="13"/>
    </row>
    <row r="205" spans="1:24" x14ac:dyDescent="0.25">
      <c r="N205" s="13"/>
    </row>
    <row r="206" spans="1:24" x14ac:dyDescent="0.25">
      <c r="N206" s="13"/>
    </row>
    <row r="207" spans="1:24" x14ac:dyDescent="0.25">
      <c r="N207" s="13"/>
    </row>
    <row r="208" spans="1:24" x14ac:dyDescent="0.25">
      <c r="N208" s="13"/>
    </row>
    <row r="209" spans="14:14" x14ac:dyDescent="0.25">
      <c r="N209" s="13"/>
    </row>
    <row r="210" spans="14:14" x14ac:dyDescent="0.25">
      <c r="N210" s="13"/>
    </row>
    <row r="211" spans="14:14" x14ac:dyDescent="0.25">
      <c r="N211" s="13"/>
    </row>
    <row r="212" spans="14:14" x14ac:dyDescent="0.25">
      <c r="N212" s="13"/>
    </row>
    <row r="213" spans="14:14" x14ac:dyDescent="0.25">
      <c r="N213" s="13"/>
    </row>
    <row r="214" spans="14:14" x14ac:dyDescent="0.25">
      <c r="N214" s="13"/>
    </row>
    <row r="215" spans="14:14" x14ac:dyDescent="0.25">
      <c r="N215" s="13"/>
    </row>
    <row r="216" spans="14:14" x14ac:dyDescent="0.25">
      <c r="N216" s="13"/>
    </row>
    <row r="217" spans="14:14" x14ac:dyDescent="0.25">
      <c r="N217" s="13"/>
    </row>
    <row r="218" spans="14:14" x14ac:dyDescent="0.25">
      <c r="N218" s="13"/>
    </row>
    <row r="219" spans="14:14" x14ac:dyDescent="0.25">
      <c r="N219" s="13"/>
    </row>
    <row r="220" spans="14:14" x14ac:dyDescent="0.25">
      <c r="N220" s="13"/>
    </row>
    <row r="221" spans="14:14" x14ac:dyDescent="0.25">
      <c r="N221" s="13"/>
    </row>
    <row r="222" spans="14:14" x14ac:dyDescent="0.25">
      <c r="N222" s="13"/>
    </row>
    <row r="223" spans="14:14" x14ac:dyDescent="0.25">
      <c r="N223" s="13"/>
    </row>
    <row r="224" spans="14:14" x14ac:dyDescent="0.25">
      <c r="N224" s="13"/>
    </row>
    <row r="225" spans="14:14" x14ac:dyDescent="0.25">
      <c r="N225" s="13"/>
    </row>
    <row r="226" spans="14:14" x14ac:dyDescent="0.25">
      <c r="N226" s="13"/>
    </row>
    <row r="227" spans="14:14" x14ac:dyDescent="0.25">
      <c r="N227" s="13"/>
    </row>
    <row r="228" spans="14:14" x14ac:dyDescent="0.25">
      <c r="N228" s="13"/>
    </row>
    <row r="229" spans="14:14" x14ac:dyDescent="0.25">
      <c r="N229" s="13"/>
    </row>
    <row r="230" spans="14:14" x14ac:dyDescent="0.25">
      <c r="N230" s="13"/>
    </row>
    <row r="231" spans="14:14" x14ac:dyDescent="0.25">
      <c r="N231" s="13"/>
    </row>
    <row r="232" spans="14:14" x14ac:dyDescent="0.25">
      <c r="N232" s="13"/>
    </row>
    <row r="233" spans="14:14" x14ac:dyDescent="0.25">
      <c r="N233" s="13"/>
    </row>
    <row r="234" spans="14:14" x14ac:dyDescent="0.25">
      <c r="N234" s="13"/>
    </row>
    <row r="235" spans="14:14" x14ac:dyDescent="0.25">
      <c r="N235" s="13"/>
    </row>
    <row r="236" spans="14:14" x14ac:dyDescent="0.25">
      <c r="N236" s="13"/>
    </row>
    <row r="237" spans="14:14" x14ac:dyDescent="0.25">
      <c r="N237" s="13"/>
    </row>
    <row r="238" spans="14:14" x14ac:dyDescent="0.25">
      <c r="N238" s="13"/>
    </row>
    <row r="239" spans="14:14" x14ac:dyDescent="0.25">
      <c r="N239" s="13"/>
    </row>
    <row r="240" spans="14:14" x14ac:dyDescent="0.25">
      <c r="N240" s="13"/>
    </row>
    <row r="241" spans="14:14" x14ac:dyDescent="0.25">
      <c r="N241" s="13"/>
    </row>
    <row r="242" spans="14:14" x14ac:dyDescent="0.25">
      <c r="N242" s="13"/>
    </row>
    <row r="243" spans="14:14" x14ac:dyDescent="0.25">
      <c r="N243" s="13"/>
    </row>
    <row r="244" spans="14:14" x14ac:dyDescent="0.25">
      <c r="N244" s="13"/>
    </row>
    <row r="245" spans="14:14" x14ac:dyDescent="0.25">
      <c r="N245" s="13"/>
    </row>
    <row r="246" spans="14:14" x14ac:dyDescent="0.25">
      <c r="N246" s="13"/>
    </row>
    <row r="247" spans="14:14" x14ac:dyDescent="0.25">
      <c r="N247" s="13"/>
    </row>
    <row r="248" spans="14:14" x14ac:dyDescent="0.25">
      <c r="N248" s="13"/>
    </row>
    <row r="249" spans="14:14" x14ac:dyDescent="0.25">
      <c r="N249" s="13"/>
    </row>
    <row r="250" spans="14:14" x14ac:dyDescent="0.25">
      <c r="N250" s="13"/>
    </row>
    <row r="251" spans="14:14" x14ac:dyDescent="0.25">
      <c r="N251" s="13"/>
    </row>
    <row r="252" spans="14:14" x14ac:dyDescent="0.25">
      <c r="N252" s="13"/>
    </row>
    <row r="253" spans="14:14" x14ac:dyDescent="0.25">
      <c r="N253" s="13"/>
    </row>
    <row r="254" spans="14:14" x14ac:dyDescent="0.25">
      <c r="N254" s="13"/>
    </row>
    <row r="255" spans="14:14" x14ac:dyDescent="0.25">
      <c r="N255" s="13"/>
    </row>
    <row r="256" spans="14:14" x14ac:dyDescent="0.25">
      <c r="N256" s="13"/>
    </row>
    <row r="257" spans="14:14" x14ac:dyDescent="0.25">
      <c r="N257" s="13"/>
    </row>
    <row r="258" spans="14:14" x14ac:dyDescent="0.25">
      <c r="N258" s="13"/>
    </row>
    <row r="259" spans="14:14" x14ac:dyDescent="0.25">
      <c r="N259" s="13"/>
    </row>
    <row r="260" spans="14:14" x14ac:dyDescent="0.25">
      <c r="N260" s="13"/>
    </row>
    <row r="261" spans="14:14" x14ac:dyDescent="0.25">
      <c r="N261" s="13"/>
    </row>
    <row r="262" spans="14:14" x14ac:dyDescent="0.25">
      <c r="N262" s="13"/>
    </row>
    <row r="263" spans="14:14" x14ac:dyDescent="0.25">
      <c r="N263" s="13"/>
    </row>
    <row r="264" spans="14:14" x14ac:dyDescent="0.25">
      <c r="N264" s="13"/>
    </row>
    <row r="265" spans="14:14" x14ac:dyDescent="0.25">
      <c r="N265" s="13"/>
    </row>
    <row r="266" spans="14:14" x14ac:dyDescent="0.25">
      <c r="N266" s="13"/>
    </row>
    <row r="267" spans="14:14" x14ac:dyDescent="0.25">
      <c r="N267" s="13"/>
    </row>
    <row r="268" spans="14:14" x14ac:dyDescent="0.25">
      <c r="N268" s="13"/>
    </row>
    <row r="269" spans="14:14" x14ac:dyDescent="0.25">
      <c r="N269" s="13"/>
    </row>
    <row r="270" spans="14:14" x14ac:dyDescent="0.25">
      <c r="N270" s="13"/>
    </row>
    <row r="271" spans="14:14" x14ac:dyDescent="0.25">
      <c r="N271" s="13"/>
    </row>
    <row r="272" spans="14:14" x14ac:dyDescent="0.25">
      <c r="N272" s="13"/>
    </row>
    <row r="273" spans="14:14" x14ac:dyDescent="0.25">
      <c r="N273" s="13"/>
    </row>
    <row r="274" spans="14:14" x14ac:dyDescent="0.25">
      <c r="N274" s="13"/>
    </row>
    <row r="275" spans="14:14" x14ac:dyDescent="0.25">
      <c r="N275" s="13"/>
    </row>
    <row r="276" spans="14:14" x14ac:dyDescent="0.25">
      <c r="N276" s="13"/>
    </row>
    <row r="277" spans="14:14" x14ac:dyDescent="0.25">
      <c r="N277" s="13"/>
    </row>
    <row r="278" spans="14:14" x14ac:dyDescent="0.25">
      <c r="N278" s="13"/>
    </row>
    <row r="279" spans="14:14" x14ac:dyDescent="0.25">
      <c r="N279" s="13"/>
    </row>
    <row r="280" spans="14:14" x14ac:dyDescent="0.25">
      <c r="N280" s="13"/>
    </row>
    <row r="281" spans="14:14" x14ac:dyDescent="0.25">
      <c r="N281" s="13"/>
    </row>
    <row r="282" spans="14:14" x14ac:dyDescent="0.25">
      <c r="N282" s="13"/>
    </row>
    <row r="283" spans="14:14" x14ac:dyDescent="0.25">
      <c r="N283" s="13"/>
    </row>
    <row r="284" spans="14:14" x14ac:dyDescent="0.25">
      <c r="N284" s="13"/>
    </row>
    <row r="285" spans="14:14" x14ac:dyDescent="0.25">
      <c r="N285" s="13"/>
    </row>
    <row r="286" spans="14:14" x14ac:dyDescent="0.25">
      <c r="N286" s="13"/>
    </row>
    <row r="287" spans="14:14" x14ac:dyDescent="0.25">
      <c r="N287" s="13"/>
    </row>
    <row r="288" spans="14:14" x14ac:dyDescent="0.25">
      <c r="N288" s="13"/>
    </row>
    <row r="289" spans="14:14" x14ac:dyDescent="0.25">
      <c r="N289" s="13"/>
    </row>
    <row r="290" spans="14:14" x14ac:dyDescent="0.25">
      <c r="N290" s="13"/>
    </row>
    <row r="291" spans="14:14" x14ac:dyDescent="0.25">
      <c r="N291" s="13"/>
    </row>
    <row r="292" spans="14:14" x14ac:dyDescent="0.25">
      <c r="N292" s="13"/>
    </row>
    <row r="293" spans="14:14" x14ac:dyDescent="0.25">
      <c r="N293" s="13"/>
    </row>
    <row r="294" spans="14:14" x14ac:dyDescent="0.25">
      <c r="N294" s="13"/>
    </row>
    <row r="295" spans="14:14" x14ac:dyDescent="0.25">
      <c r="N295" s="13"/>
    </row>
    <row r="296" spans="14:14" x14ac:dyDescent="0.25">
      <c r="N296" s="13"/>
    </row>
    <row r="297" spans="14:14" x14ac:dyDescent="0.25">
      <c r="N297" s="13"/>
    </row>
    <row r="298" spans="14:14" x14ac:dyDescent="0.25">
      <c r="N298" s="13"/>
    </row>
    <row r="299" spans="14:14" x14ac:dyDescent="0.25">
      <c r="N299" s="13"/>
    </row>
    <row r="300" spans="14:14" x14ac:dyDescent="0.25">
      <c r="N300" s="13"/>
    </row>
    <row r="301" spans="14:14" x14ac:dyDescent="0.25">
      <c r="N301" s="13"/>
    </row>
    <row r="302" spans="14:14" x14ac:dyDescent="0.25">
      <c r="N302" s="13"/>
    </row>
    <row r="303" spans="14:14" x14ac:dyDescent="0.25">
      <c r="N303" s="13"/>
    </row>
    <row r="304" spans="14:14" x14ac:dyDescent="0.25">
      <c r="N304" s="13"/>
    </row>
    <row r="305" spans="14:14" x14ac:dyDescent="0.25">
      <c r="N305" s="13"/>
    </row>
    <row r="306" spans="14:14" x14ac:dyDescent="0.25">
      <c r="N306" s="13"/>
    </row>
    <row r="307" spans="14:14" x14ac:dyDescent="0.25">
      <c r="N307" s="13"/>
    </row>
    <row r="308" spans="14:14" x14ac:dyDescent="0.25">
      <c r="N308" s="13"/>
    </row>
    <row r="309" spans="14:14" x14ac:dyDescent="0.25">
      <c r="N309" s="13"/>
    </row>
    <row r="310" spans="14:14" x14ac:dyDescent="0.25">
      <c r="N310" s="13"/>
    </row>
    <row r="311" spans="14:14" x14ac:dyDescent="0.25">
      <c r="N311" s="13"/>
    </row>
    <row r="312" spans="14:14" x14ac:dyDescent="0.25">
      <c r="N312" s="13"/>
    </row>
    <row r="313" spans="14:14" x14ac:dyDescent="0.25">
      <c r="N313" s="13"/>
    </row>
    <row r="314" spans="14:14" x14ac:dyDescent="0.25">
      <c r="N314" s="13"/>
    </row>
    <row r="315" spans="14:14" x14ac:dyDescent="0.25">
      <c r="N315" s="13"/>
    </row>
    <row r="316" spans="14:14" x14ac:dyDescent="0.25">
      <c r="N316" s="13"/>
    </row>
    <row r="317" spans="14:14" x14ac:dyDescent="0.25">
      <c r="N317" s="13"/>
    </row>
    <row r="318" spans="14:14" x14ac:dyDescent="0.25">
      <c r="N318" s="13"/>
    </row>
    <row r="319" spans="14:14" x14ac:dyDescent="0.25">
      <c r="N319" s="13"/>
    </row>
    <row r="320" spans="14:14" x14ac:dyDescent="0.25">
      <c r="N320" s="13"/>
    </row>
    <row r="321" spans="14:14" x14ac:dyDescent="0.25">
      <c r="N321" s="13"/>
    </row>
    <row r="322" spans="14:14" x14ac:dyDescent="0.25">
      <c r="N322" s="13"/>
    </row>
    <row r="323" spans="14:14" x14ac:dyDescent="0.25">
      <c r="N323" s="13"/>
    </row>
    <row r="324" spans="14:14" x14ac:dyDescent="0.25">
      <c r="N324" s="13"/>
    </row>
    <row r="325" spans="14:14" x14ac:dyDescent="0.25">
      <c r="N325" s="13"/>
    </row>
    <row r="326" spans="14:14" x14ac:dyDescent="0.25">
      <c r="N326" s="13"/>
    </row>
    <row r="327" spans="14:14" x14ac:dyDescent="0.25">
      <c r="N327" s="13"/>
    </row>
    <row r="328" spans="14:14" x14ac:dyDescent="0.25">
      <c r="N328" s="13"/>
    </row>
    <row r="329" spans="14:14" x14ac:dyDescent="0.25">
      <c r="N329" s="13"/>
    </row>
    <row r="330" spans="14:14" x14ac:dyDescent="0.25">
      <c r="N330" s="13"/>
    </row>
    <row r="331" spans="14:14" x14ac:dyDescent="0.25">
      <c r="N331" s="13"/>
    </row>
    <row r="332" spans="14:14" x14ac:dyDescent="0.25">
      <c r="N332" s="13"/>
    </row>
    <row r="333" spans="14:14" x14ac:dyDescent="0.25">
      <c r="N333" s="13"/>
    </row>
    <row r="334" spans="14:14" x14ac:dyDescent="0.25">
      <c r="N334" s="13"/>
    </row>
    <row r="335" spans="14:14" x14ac:dyDescent="0.25">
      <c r="N335" s="13"/>
    </row>
    <row r="336" spans="14:14" x14ac:dyDescent="0.25">
      <c r="N336" s="13"/>
    </row>
    <row r="337" spans="14:14" x14ac:dyDescent="0.25">
      <c r="N337" s="13"/>
    </row>
    <row r="338" spans="14:14" x14ac:dyDescent="0.25">
      <c r="N338" s="13"/>
    </row>
    <row r="339" spans="14:14" x14ac:dyDescent="0.25">
      <c r="N339" s="13"/>
    </row>
    <row r="340" spans="14:14" x14ac:dyDescent="0.25">
      <c r="N340" s="13"/>
    </row>
    <row r="341" spans="14:14" x14ac:dyDescent="0.25">
      <c r="N341" s="13"/>
    </row>
    <row r="342" spans="14:14" x14ac:dyDescent="0.25">
      <c r="N342" s="13"/>
    </row>
    <row r="343" spans="14:14" x14ac:dyDescent="0.25">
      <c r="N343" s="13"/>
    </row>
    <row r="344" spans="14:14" x14ac:dyDescent="0.25">
      <c r="N344" s="13"/>
    </row>
    <row r="345" spans="14:14" x14ac:dyDescent="0.25">
      <c r="N345" s="13"/>
    </row>
    <row r="346" spans="14:14" x14ac:dyDescent="0.25">
      <c r="N346" s="13"/>
    </row>
    <row r="347" spans="14:14" x14ac:dyDescent="0.25">
      <c r="N347" s="13"/>
    </row>
    <row r="348" spans="14:14" x14ac:dyDescent="0.25">
      <c r="N348" s="13"/>
    </row>
    <row r="349" spans="14:14" x14ac:dyDescent="0.25">
      <c r="N349" s="13"/>
    </row>
    <row r="350" spans="14:14" x14ac:dyDescent="0.25">
      <c r="N350" s="13"/>
    </row>
    <row r="351" spans="14:14" x14ac:dyDescent="0.25">
      <c r="N351" s="13"/>
    </row>
    <row r="352" spans="14:14" x14ac:dyDescent="0.25">
      <c r="N352" s="13"/>
    </row>
    <row r="353" spans="14:14" x14ac:dyDescent="0.25">
      <c r="N353" s="13"/>
    </row>
    <row r="354" spans="14:14" x14ac:dyDescent="0.25">
      <c r="N354" s="13"/>
    </row>
    <row r="355" spans="14:14" x14ac:dyDescent="0.25">
      <c r="N355" s="13"/>
    </row>
    <row r="356" spans="14:14" x14ac:dyDescent="0.25">
      <c r="N356" s="13"/>
    </row>
    <row r="357" spans="14:14" x14ac:dyDescent="0.25">
      <c r="N357" s="13"/>
    </row>
    <row r="358" spans="14:14" x14ac:dyDescent="0.25">
      <c r="N358" s="13"/>
    </row>
    <row r="359" spans="14:14" x14ac:dyDescent="0.25">
      <c r="N359" s="13"/>
    </row>
    <row r="360" spans="14:14" x14ac:dyDescent="0.25">
      <c r="N360" s="13"/>
    </row>
    <row r="361" spans="14:14" x14ac:dyDescent="0.25">
      <c r="N361" s="13"/>
    </row>
    <row r="362" spans="14:14" x14ac:dyDescent="0.25">
      <c r="N362" s="13"/>
    </row>
    <row r="363" spans="14:14" x14ac:dyDescent="0.25">
      <c r="N363" s="13"/>
    </row>
    <row r="364" spans="14:14" x14ac:dyDescent="0.25">
      <c r="N364" s="13"/>
    </row>
    <row r="365" spans="14:14" x14ac:dyDescent="0.25">
      <c r="N365" s="13"/>
    </row>
    <row r="366" spans="14:14" x14ac:dyDescent="0.25">
      <c r="N366" s="13"/>
    </row>
    <row r="367" spans="14:14" x14ac:dyDescent="0.25">
      <c r="N367" s="13"/>
    </row>
    <row r="368" spans="14:14" x14ac:dyDescent="0.25">
      <c r="N368" s="13"/>
    </row>
    <row r="369" spans="14:14" x14ac:dyDescent="0.25">
      <c r="N369" s="13"/>
    </row>
    <row r="370" spans="14:14" x14ac:dyDescent="0.25">
      <c r="N370" s="13"/>
    </row>
    <row r="371" spans="14:14" x14ac:dyDescent="0.25">
      <c r="N371" s="13"/>
    </row>
    <row r="372" spans="14:14" x14ac:dyDescent="0.25">
      <c r="N372" s="13"/>
    </row>
    <row r="373" spans="14:14" x14ac:dyDescent="0.25">
      <c r="N373" s="13"/>
    </row>
    <row r="374" spans="14:14" x14ac:dyDescent="0.25">
      <c r="N374" s="13"/>
    </row>
    <row r="375" spans="14:14" x14ac:dyDescent="0.25">
      <c r="N375" s="13"/>
    </row>
    <row r="376" spans="14:14" x14ac:dyDescent="0.25">
      <c r="N376" s="13"/>
    </row>
    <row r="377" spans="14:14" x14ac:dyDescent="0.25">
      <c r="N377" s="13"/>
    </row>
    <row r="378" spans="14:14" x14ac:dyDescent="0.25">
      <c r="N378" s="13"/>
    </row>
    <row r="379" spans="14:14" x14ac:dyDescent="0.25">
      <c r="N379" s="13"/>
    </row>
    <row r="380" spans="14:14" x14ac:dyDescent="0.25">
      <c r="N380" s="13"/>
    </row>
    <row r="381" spans="14:14" x14ac:dyDescent="0.25">
      <c r="N381" s="13"/>
    </row>
    <row r="382" spans="14:14" x14ac:dyDescent="0.25">
      <c r="N382" s="13"/>
    </row>
    <row r="383" spans="14:14" x14ac:dyDescent="0.25">
      <c r="N383" s="13"/>
    </row>
    <row r="384" spans="14:14" x14ac:dyDescent="0.25">
      <c r="N384" s="13"/>
    </row>
    <row r="385" spans="14:14" x14ac:dyDescent="0.25">
      <c r="N385" s="13"/>
    </row>
    <row r="386" spans="14:14" x14ac:dyDescent="0.25">
      <c r="N386" s="13"/>
    </row>
    <row r="387" spans="14:14" x14ac:dyDescent="0.25">
      <c r="N387" s="13"/>
    </row>
    <row r="388" spans="14:14" x14ac:dyDescent="0.25">
      <c r="N388" s="13"/>
    </row>
    <row r="389" spans="14:14" x14ac:dyDescent="0.25">
      <c r="N389" s="13"/>
    </row>
    <row r="390" spans="14:14" x14ac:dyDescent="0.25">
      <c r="N390" s="13"/>
    </row>
    <row r="391" spans="14:14" x14ac:dyDescent="0.25">
      <c r="N391" s="13"/>
    </row>
    <row r="392" spans="14:14" x14ac:dyDescent="0.25">
      <c r="N392" s="13"/>
    </row>
    <row r="393" spans="14:14" x14ac:dyDescent="0.25">
      <c r="N393" s="13"/>
    </row>
    <row r="394" spans="14:14" x14ac:dyDescent="0.25">
      <c r="N394" s="13"/>
    </row>
    <row r="395" spans="14:14" x14ac:dyDescent="0.25">
      <c r="N395" s="13"/>
    </row>
    <row r="396" spans="14:14" x14ac:dyDescent="0.25">
      <c r="N396" s="13"/>
    </row>
    <row r="397" spans="14:14" x14ac:dyDescent="0.25">
      <c r="N397" s="13"/>
    </row>
    <row r="398" spans="14:14" x14ac:dyDescent="0.25">
      <c r="N398" s="13"/>
    </row>
    <row r="399" spans="14:14" x14ac:dyDescent="0.25">
      <c r="N399" s="13"/>
    </row>
    <row r="400" spans="14:14" x14ac:dyDescent="0.25">
      <c r="N400" s="13"/>
    </row>
    <row r="401" spans="14:14" x14ac:dyDescent="0.25">
      <c r="N401" s="13"/>
    </row>
    <row r="402" spans="14:14" x14ac:dyDescent="0.25">
      <c r="N402" s="13"/>
    </row>
    <row r="403" spans="14:14" x14ac:dyDescent="0.25">
      <c r="N403" s="13"/>
    </row>
    <row r="404" spans="14:14" x14ac:dyDescent="0.25">
      <c r="N404" s="13"/>
    </row>
    <row r="405" spans="14:14" x14ac:dyDescent="0.25">
      <c r="N405" s="13"/>
    </row>
    <row r="406" spans="14:14" x14ac:dyDescent="0.25">
      <c r="N406" s="13"/>
    </row>
    <row r="407" spans="14:14" x14ac:dyDescent="0.25">
      <c r="N407" s="13"/>
    </row>
    <row r="408" spans="14:14" x14ac:dyDescent="0.25">
      <c r="N408" s="13"/>
    </row>
    <row r="409" spans="14:14" x14ac:dyDescent="0.25">
      <c r="N409" s="13"/>
    </row>
    <row r="410" spans="14:14" x14ac:dyDescent="0.25">
      <c r="N410" s="13"/>
    </row>
    <row r="411" spans="14:14" x14ac:dyDescent="0.25">
      <c r="N411" s="13"/>
    </row>
    <row r="412" spans="14:14" x14ac:dyDescent="0.25">
      <c r="N412" s="13"/>
    </row>
    <row r="413" spans="14:14" x14ac:dyDescent="0.25">
      <c r="N413" s="13"/>
    </row>
    <row r="414" spans="14:14" x14ac:dyDescent="0.25">
      <c r="N414" s="13"/>
    </row>
    <row r="415" spans="14:14" x14ac:dyDescent="0.25">
      <c r="N415" s="13"/>
    </row>
    <row r="416" spans="14:14" x14ac:dyDescent="0.25">
      <c r="N416" s="13"/>
    </row>
    <row r="417" spans="14:14" x14ac:dyDescent="0.25">
      <c r="N417" s="13"/>
    </row>
    <row r="418" spans="14:14" x14ac:dyDescent="0.25">
      <c r="N418" s="13"/>
    </row>
    <row r="419" spans="14:14" x14ac:dyDescent="0.25">
      <c r="N419" s="13"/>
    </row>
    <row r="420" spans="14:14" x14ac:dyDescent="0.25">
      <c r="N420" s="13"/>
    </row>
    <row r="421" spans="14:14" x14ac:dyDescent="0.25">
      <c r="N421" s="13"/>
    </row>
    <row r="422" spans="14:14" x14ac:dyDescent="0.25">
      <c r="N422" s="13"/>
    </row>
    <row r="423" spans="14:14" x14ac:dyDescent="0.25">
      <c r="N423" s="13"/>
    </row>
    <row r="424" spans="14:14" x14ac:dyDescent="0.25">
      <c r="N424" s="13"/>
    </row>
    <row r="425" spans="14:14" x14ac:dyDescent="0.25">
      <c r="N425" s="13"/>
    </row>
    <row r="426" spans="14:14" x14ac:dyDescent="0.25">
      <c r="N426" s="13"/>
    </row>
    <row r="427" spans="14:14" x14ac:dyDescent="0.25">
      <c r="N427" s="13"/>
    </row>
    <row r="428" spans="14:14" x14ac:dyDescent="0.25">
      <c r="N428" s="13"/>
    </row>
    <row r="429" spans="14:14" x14ac:dyDescent="0.25">
      <c r="N429" s="13"/>
    </row>
    <row r="430" spans="14:14" x14ac:dyDescent="0.25">
      <c r="N430" s="13"/>
    </row>
    <row r="431" spans="14:14" x14ac:dyDescent="0.25">
      <c r="N431" s="13"/>
    </row>
    <row r="432" spans="14:14" x14ac:dyDescent="0.25">
      <c r="N432" s="13"/>
    </row>
    <row r="433" spans="14:14" x14ac:dyDescent="0.25">
      <c r="N433" s="13"/>
    </row>
    <row r="434" spans="14:14" x14ac:dyDescent="0.25">
      <c r="N434" s="13"/>
    </row>
    <row r="435" spans="14:14" x14ac:dyDescent="0.25">
      <c r="N435" s="13"/>
    </row>
    <row r="436" spans="14:14" x14ac:dyDescent="0.25">
      <c r="N436" s="13"/>
    </row>
    <row r="437" spans="14:14" x14ac:dyDescent="0.25">
      <c r="N437" s="13"/>
    </row>
    <row r="438" spans="14:14" x14ac:dyDescent="0.25">
      <c r="N438" s="13"/>
    </row>
    <row r="439" spans="14:14" x14ac:dyDescent="0.25">
      <c r="N439" s="13"/>
    </row>
    <row r="440" spans="14:14" x14ac:dyDescent="0.25">
      <c r="N440" s="13"/>
    </row>
    <row r="441" spans="14:14" x14ac:dyDescent="0.25">
      <c r="N441" s="13"/>
    </row>
    <row r="442" spans="14:14" x14ac:dyDescent="0.25">
      <c r="N442" s="13"/>
    </row>
    <row r="443" spans="14:14" x14ac:dyDescent="0.25">
      <c r="N443" s="13"/>
    </row>
    <row r="444" spans="14:14" x14ac:dyDescent="0.25">
      <c r="N444" s="13"/>
    </row>
    <row r="445" spans="14:14" x14ac:dyDescent="0.25">
      <c r="N445" s="13"/>
    </row>
    <row r="446" spans="14:14" x14ac:dyDescent="0.25">
      <c r="N446" s="13"/>
    </row>
    <row r="447" spans="14:14" x14ac:dyDescent="0.25">
      <c r="N447" s="13"/>
    </row>
    <row r="448" spans="14:14" x14ac:dyDescent="0.25">
      <c r="N448" s="13"/>
    </row>
    <row r="449" spans="14:14" x14ac:dyDescent="0.25">
      <c r="N449" s="13"/>
    </row>
    <row r="450" spans="14:14" x14ac:dyDescent="0.25">
      <c r="N450" s="13"/>
    </row>
    <row r="451" spans="14:14" x14ac:dyDescent="0.25">
      <c r="N451" s="13"/>
    </row>
    <row r="452" spans="14:14" x14ac:dyDescent="0.25">
      <c r="N452" s="13"/>
    </row>
    <row r="453" spans="14:14" x14ac:dyDescent="0.25">
      <c r="N453" s="13"/>
    </row>
    <row r="454" spans="14:14" x14ac:dyDescent="0.25">
      <c r="N454" s="13"/>
    </row>
    <row r="455" spans="14:14" x14ac:dyDescent="0.25">
      <c r="N455" s="13"/>
    </row>
    <row r="456" spans="14:14" x14ac:dyDescent="0.25">
      <c r="N456" s="13"/>
    </row>
    <row r="457" spans="14:14" x14ac:dyDescent="0.25">
      <c r="N457" s="13"/>
    </row>
    <row r="458" spans="14:14" x14ac:dyDescent="0.25">
      <c r="N458" s="13"/>
    </row>
    <row r="459" spans="14:14" x14ac:dyDescent="0.25">
      <c r="N459" s="13"/>
    </row>
    <row r="460" spans="14:14" x14ac:dyDescent="0.25">
      <c r="N460" s="13"/>
    </row>
    <row r="461" spans="14:14" x14ac:dyDescent="0.25">
      <c r="N461" s="13"/>
    </row>
    <row r="462" spans="14:14" x14ac:dyDescent="0.25">
      <c r="N462" s="13"/>
    </row>
    <row r="463" spans="14:14" x14ac:dyDescent="0.25">
      <c r="N463" s="13"/>
    </row>
    <row r="464" spans="14:14" x14ac:dyDescent="0.25">
      <c r="N464" s="13"/>
    </row>
    <row r="465" spans="14:14" x14ac:dyDescent="0.25">
      <c r="N465" s="13"/>
    </row>
    <row r="466" spans="14:14" x14ac:dyDescent="0.25">
      <c r="N466" s="13"/>
    </row>
    <row r="467" spans="14:14" x14ac:dyDescent="0.25">
      <c r="N467" s="13"/>
    </row>
    <row r="468" spans="14:14" x14ac:dyDescent="0.25">
      <c r="N468" s="13"/>
    </row>
    <row r="469" spans="14:14" x14ac:dyDescent="0.25">
      <c r="N469" s="13"/>
    </row>
    <row r="470" spans="14:14" x14ac:dyDescent="0.25">
      <c r="N470" s="13"/>
    </row>
    <row r="471" spans="14:14" x14ac:dyDescent="0.25">
      <c r="N471" s="13"/>
    </row>
    <row r="472" spans="14:14" x14ac:dyDescent="0.25">
      <c r="N472" s="13"/>
    </row>
    <row r="473" spans="14:14" x14ac:dyDescent="0.25">
      <c r="N473" s="13"/>
    </row>
    <row r="474" spans="14:14" x14ac:dyDescent="0.25">
      <c r="N474" s="13"/>
    </row>
    <row r="475" spans="14:14" x14ac:dyDescent="0.25">
      <c r="N475" s="13"/>
    </row>
    <row r="476" spans="14:14" x14ac:dyDescent="0.25">
      <c r="N476" s="13"/>
    </row>
    <row r="477" spans="14:14" x14ac:dyDescent="0.25">
      <c r="N477" s="13"/>
    </row>
    <row r="478" spans="14:14" x14ac:dyDescent="0.25">
      <c r="N478" s="13"/>
    </row>
    <row r="479" spans="14:14" x14ac:dyDescent="0.25">
      <c r="N479" s="13"/>
    </row>
    <row r="480" spans="14:14" x14ac:dyDescent="0.25">
      <c r="N480" s="13"/>
    </row>
    <row r="481" spans="14:14" x14ac:dyDescent="0.25">
      <c r="N481" s="13"/>
    </row>
    <row r="482" spans="14:14" x14ac:dyDescent="0.25">
      <c r="N482" s="13"/>
    </row>
    <row r="483" spans="14:14" x14ac:dyDescent="0.25">
      <c r="N483" s="13"/>
    </row>
    <row r="484" spans="14:14" x14ac:dyDescent="0.25">
      <c r="N484" s="13"/>
    </row>
    <row r="485" spans="14:14" x14ac:dyDescent="0.25">
      <c r="N485" s="13"/>
    </row>
    <row r="486" spans="14:14" x14ac:dyDescent="0.25">
      <c r="N486" s="13"/>
    </row>
    <row r="487" spans="14:14" x14ac:dyDescent="0.25">
      <c r="N487" s="13"/>
    </row>
    <row r="488" spans="14:14" x14ac:dyDescent="0.25">
      <c r="N488" s="13"/>
    </row>
    <row r="489" spans="14:14" x14ac:dyDescent="0.25">
      <c r="N489" s="13"/>
    </row>
    <row r="490" spans="14:14" x14ac:dyDescent="0.25">
      <c r="N490" s="13"/>
    </row>
    <row r="491" spans="14:14" x14ac:dyDescent="0.25">
      <c r="N491" s="13"/>
    </row>
    <row r="492" spans="14:14" x14ac:dyDescent="0.25">
      <c r="N492" s="13"/>
    </row>
    <row r="493" spans="14:14" x14ac:dyDescent="0.25">
      <c r="N493" s="13"/>
    </row>
    <row r="494" spans="14:14" x14ac:dyDescent="0.25">
      <c r="N494" s="13"/>
    </row>
    <row r="495" spans="14:14" x14ac:dyDescent="0.25">
      <c r="N495" s="13"/>
    </row>
    <row r="496" spans="14:14" x14ac:dyDescent="0.25">
      <c r="N496" s="13"/>
    </row>
    <row r="497" spans="14:14" x14ac:dyDescent="0.25">
      <c r="N497" s="13"/>
    </row>
    <row r="498" spans="14:14" x14ac:dyDescent="0.25">
      <c r="N498" s="13"/>
    </row>
    <row r="499" spans="14:14" x14ac:dyDescent="0.25">
      <c r="N499" s="13"/>
    </row>
    <row r="500" spans="14:14" x14ac:dyDescent="0.25">
      <c r="N500" s="13"/>
    </row>
    <row r="501" spans="14:14" x14ac:dyDescent="0.25">
      <c r="N501" s="13"/>
    </row>
    <row r="502" spans="14:14" x14ac:dyDescent="0.25">
      <c r="N502" s="13"/>
    </row>
    <row r="503" spans="14:14" x14ac:dyDescent="0.25">
      <c r="N503" s="13"/>
    </row>
    <row r="504" spans="14:14" x14ac:dyDescent="0.25">
      <c r="N504" s="13"/>
    </row>
    <row r="505" spans="14:14" x14ac:dyDescent="0.25">
      <c r="N505" s="13"/>
    </row>
    <row r="506" spans="14:14" x14ac:dyDescent="0.25">
      <c r="N506" s="13"/>
    </row>
    <row r="507" spans="14:14" x14ac:dyDescent="0.25">
      <c r="N507" s="13"/>
    </row>
    <row r="508" spans="14:14" x14ac:dyDescent="0.25">
      <c r="N508" s="13"/>
    </row>
    <row r="509" spans="14:14" x14ac:dyDescent="0.25">
      <c r="N509" s="13"/>
    </row>
    <row r="510" spans="14:14" x14ac:dyDescent="0.25">
      <c r="N510" s="13"/>
    </row>
    <row r="511" spans="14:14" x14ac:dyDescent="0.25">
      <c r="N511" s="13"/>
    </row>
    <row r="512" spans="14:14" x14ac:dyDescent="0.25">
      <c r="N512" s="13"/>
    </row>
    <row r="513" spans="14:14" x14ac:dyDescent="0.25">
      <c r="N513" s="13"/>
    </row>
    <row r="514" spans="14:14" x14ac:dyDescent="0.25">
      <c r="N514" s="13"/>
    </row>
    <row r="515" spans="14:14" x14ac:dyDescent="0.25">
      <c r="N515" s="13"/>
    </row>
    <row r="516" spans="14:14" x14ac:dyDescent="0.25">
      <c r="N516" s="13"/>
    </row>
    <row r="517" spans="14:14" x14ac:dyDescent="0.25">
      <c r="N517" s="13"/>
    </row>
    <row r="518" spans="14:14" x14ac:dyDescent="0.25">
      <c r="N518" s="13"/>
    </row>
    <row r="519" spans="14:14" x14ac:dyDescent="0.25">
      <c r="N519" s="13"/>
    </row>
    <row r="520" spans="14:14" x14ac:dyDescent="0.25">
      <c r="N520" s="13"/>
    </row>
    <row r="521" spans="14:14" x14ac:dyDescent="0.25">
      <c r="N521" s="13"/>
    </row>
    <row r="522" spans="14:14" x14ac:dyDescent="0.25">
      <c r="N522" s="13"/>
    </row>
    <row r="523" spans="14:14" x14ac:dyDescent="0.25">
      <c r="N523" s="13"/>
    </row>
    <row r="524" spans="14:14" x14ac:dyDescent="0.25">
      <c r="N524" s="13"/>
    </row>
    <row r="525" spans="14:14" x14ac:dyDescent="0.25">
      <c r="N525" s="13"/>
    </row>
    <row r="526" spans="14:14" x14ac:dyDescent="0.25">
      <c r="N526" s="13"/>
    </row>
    <row r="527" spans="14:14" x14ac:dyDescent="0.25">
      <c r="N527" s="13"/>
    </row>
    <row r="528" spans="14:14" x14ac:dyDescent="0.25">
      <c r="N528" s="13"/>
    </row>
    <row r="529" spans="14:14" x14ac:dyDescent="0.25">
      <c r="N529" s="13"/>
    </row>
    <row r="530" spans="14:14" x14ac:dyDescent="0.25">
      <c r="N530" s="13"/>
    </row>
    <row r="531" spans="14:14" x14ac:dyDescent="0.25">
      <c r="N531" s="13"/>
    </row>
    <row r="532" spans="14:14" x14ac:dyDescent="0.25">
      <c r="N532" s="13"/>
    </row>
    <row r="533" spans="14:14" x14ac:dyDescent="0.25">
      <c r="N533" s="13"/>
    </row>
    <row r="534" spans="14:14" x14ac:dyDescent="0.25">
      <c r="N534" s="13"/>
    </row>
    <row r="535" spans="14:14" x14ac:dyDescent="0.25">
      <c r="N535" s="13"/>
    </row>
    <row r="536" spans="14:14" x14ac:dyDescent="0.25">
      <c r="N536" s="13"/>
    </row>
    <row r="537" spans="14:14" x14ac:dyDescent="0.25">
      <c r="N537" s="13"/>
    </row>
    <row r="538" spans="14:14" x14ac:dyDescent="0.25">
      <c r="N538" s="13"/>
    </row>
    <row r="539" spans="14:14" x14ac:dyDescent="0.25">
      <c r="N539" s="13"/>
    </row>
    <row r="540" spans="14:14" x14ac:dyDescent="0.25">
      <c r="N540" s="13"/>
    </row>
    <row r="541" spans="14:14" x14ac:dyDescent="0.25">
      <c r="N541" s="13"/>
    </row>
    <row r="542" spans="14:14" x14ac:dyDescent="0.25">
      <c r="N542" s="13"/>
    </row>
    <row r="543" spans="14:14" x14ac:dyDescent="0.25">
      <c r="N543" s="13"/>
    </row>
    <row r="544" spans="14:14" x14ac:dyDescent="0.25">
      <c r="N544" s="13"/>
    </row>
    <row r="545" spans="14:14" x14ac:dyDescent="0.25">
      <c r="N545" s="13"/>
    </row>
    <row r="546" spans="14:14" x14ac:dyDescent="0.25">
      <c r="N546" s="13"/>
    </row>
    <row r="547" spans="14:14" x14ac:dyDescent="0.25">
      <c r="N547" s="13"/>
    </row>
    <row r="548" spans="14:14" x14ac:dyDescent="0.25">
      <c r="N548" s="13"/>
    </row>
    <row r="549" spans="14:14" x14ac:dyDescent="0.25">
      <c r="N549" s="13"/>
    </row>
    <row r="550" spans="14:14" x14ac:dyDescent="0.25">
      <c r="N550" s="13"/>
    </row>
    <row r="551" spans="14:14" x14ac:dyDescent="0.25">
      <c r="N551" s="13"/>
    </row>
    <row r="552" spans="14:14" x14ac:dyDescent="0.25">
      <c r="N552" s="13"/>
    </row>
    <row r="553" spans="14:14" x14ac:dyDescent="0.25">
      <c r="N553" s="13"/>
    </row>
    <row r="554" spans="14:14" x14ac:dyDescent="0.25">
      <c r="N554" s="13"/>
    </row>
    <row r="555" spans="14:14" x14ac:dyDescent="0.25">
      <c r="N555" s="13"/>
    </row>
    <row r="556" spans="14:14" x14ac:dyDescent="0.25">
      <c r="N556" s="13"/>
    </row>
    <row r="557" spans="14:14" x14ac:dyDescent="0.25">
      <c r="N557" s="13"/>
    </row>
    <row r="558" spans="14:14" x14ac:dyDescent="0.25">
      <c r="N558" s="13"/>
    </row>
    <row r="559" spans="14:14" x14ac:dyDescent="0.25">
      <c r="N559" s="13"/>
    </row>
    <row r="560" spans="14:14" x14ac:dyDescent="0.25">
      <c r="N560" s="13"/>
    </row>
    <row r="561" spans="14:14" x14ac:dyDescent="0.25">
      <c r="N561" s="13"/>
    </row>
    <row r="562" spans="14:14" x14ac:dyDescent="0.25">
      <c r="N562" s="13"/>
    </row>
    <row r="563" spans="14:14" x14ac:dyDescent="0.25">
      <c r="N563" s="13"/>
    </row>
    <row r="564" spans="14:14" x14ac:dyDescent="0.25">
      <c r="N564" s="13"/>
    </row>
    <row r="565" spans="14:14" x14ac:dyDescent="0.25">
      <c r="N565" s="13"/>
    </row>
    <row r="566" spans="14:14" x14ac:dyDescent="0.25">
      <c r="N566" s="13"/>
    </row>
    <row r="567" spans="14:14" x14ac:dyDescent="0.25">
      <c r="N567" s="13"/>
    </row>
    <row r="568" spans="14:14" x14ac:dyDescent="0.25">
      <c r="N568" s="13"/>
    </row>
    <row r="569" spans="14:14" x14ac:dyDescent="0.25">
      <c r="N569" s="13"/>
    </row>
    <row r="570" spans="14:14" x14ac:dyDescent="0.25">
      <c r="N570" s="13"/>
    </row>
    <row r="571" spans="14:14" x14ac:dyDescent="0.25">
      <c r="N571" s="13"/>
    </row>
    <row r="572" spans="14:14" x14ac:dyDescent="0.25">
      <c r="N572" s="13"/>
    </row>
    <row r="573" spans="14:14" x14ac:dyDescent="0.25">
      <c r="N573" s="13"/>
    </row>
    <row r="574" spans="14:14" x14ac:dyDescent="0.25">
      <c r="N574" s="13"/>
    </row>
    <row r="575" spans="14:14" x14ac:dyDescent="0.25">
      <c r="N575" s="13"/>
    </row>
    <row r="576" spans="14:14" x14ac:dyDescent="0.25">
      <c r="N576" s="13"/>
    </row>
    <row r="577" spans="14:14" x14ac:dyDescent="0.25">
      <c r="N577" s="13"/>
    </row>
    <row r="578" spans="14:14" x14ac:dyDescent="0.25">
      <c r="N578" s="13"/>
    </row>
    <row r="579" spans="14:14" x14ac:dyDescent="0.25">
      <c r="N579" s="13"/>
    </row>
    <row r="580" spans="14:14" x14ac:dyDescent="0.25">
      <c r="N580" s="13"/>
    </row>
    <row r="581" spans="14:14" x14ac:dyDescent="0.25">
      <c r="N581" s="13"/>
    </row>
    <row r="582" spans="14:14" x14ac:dyDescent="0.25">
      <c r="N582" s="13"/>
    </row>
    <row r="583" spans="14:14" x14ac:dyDescent="0.25">
      <c r="N583" s="13"/>
    </row>
    <row r="584" spans="14:14" x14ac:dyDescent="0.25">
      <c r="N584" s="13"/>
    </row>
    <row r="585" spans="14:14" x14ac:dyDescent="0.25">
      <c r="N585" s="13"/>
    </row>
    <row r="586" spans="14:14" x14ac:dyDescent="0.25">
      <c r="N586" s="13"/>
    </row>
    <row r="587" spans="14:14" x14ac:dyDescent="0.25">
      <c r="N587" s="13"/>
    </row>
    <row r="588" spans="14:14" x14ac:dyDescent="0.25">
      <c r="N588" s="13"/>
    </row>
    <row r="589" spans="14:14" x14ac:dyDescent="0.25">
      <c r="N589" s="13"/>
    </row>
    <row r="590" spans="14:14" x14ac:dyDescent="0.25">
      <c r="N590" s="13"/>
    </row>
    <row r="591" spans="14:14" x14ac:dyDescent="0.25">
      <c r="N591" s="13"/>
    </row>
    <row r="592" spans="14:14" x14ac:dyDescent="0.25">
      <c r="N592" s="13"/>
    </row>
    <row r="593" spans="14:14" x14ac:dyDescent="0.25">
      <c r="N593" s="13"/>
    </row>
    <row r="594" spans="14:14" x14ac:dyDescent="0.25">
      <c r="N594" s="13"/>
    </row>
    <row r="595" spans="14:14" x14ac:dyDescent="0.25">
      <c r="N595" s="13"/>
    </row>
    <row r="596" spans="14:14" x14ac:dyDescent="0.25">
      <c r="N596" s="13"/>
    </row>
    <row r="597" spans="14:14" x14ac:dyDescent="0.25">
      <c r="N597" s="13"/>
    </row>
    <row r="598" spans="14:14" x14ac:dyDescent="0.25">
      <c r="N598" s="13"/>
    </row>
    <row r="599" spans="14:14" x14ac:dyDescent="0.25">
      <c r="N599" s="13"/>
    </row>
    <row r="600" spans="14:14" x14ac:dyDescent="0.25">
      <c r="N600" s="13"/>
    </row>
    <row r="601" spans="14:14" x14ac:dyDescent="0.25">
      <c r="N601" s="13"/>
    </row>
    <row r="602" spans="14:14" x14ac:dyDescent="0.25">
      <c r="N602" s="13"/>
    </row>
    <row r="603" spans="14:14" x14ac:dyDescent="0.25">
      <c r="N603" s="13"/>
    </row>
    <row r="604" spans="14:14" x14ac:dyDescent="0.25">
      <c r="N604" s="13"/>
    </row>
    <row r="605" spans="14:14" x14ac:dyDescent="0.25">
      <c r="N605" s="13"/>
    </row>
    <row r="606" spans="14:14" x14ac:dyDescent="0.25">
      <c r="N606" s="13"/>
    </row>
    <row r="607" spans="14:14" x14ac:dyDescent="0.25">
      <c r="N607" s="13"/>
    </row>
    <row r="608" spans="14:14" x14ac:dyDescent="0.25">
      <c r="N608" s="13"/>
    </row>
    <row r="609" spans="14:14" x14ac:dyDescent="0.25">
      <c r="N609" s="13"/>
    </row>
    <row r="610" spans="14:14" x14ac:dyDescent="0.25">
      <c r="N610" s="13"/>
    </row>
    <row r="611" spans="14:14" x14ac:dyDescent="0.25">
      <c r="N611" s="13"/>
    </row>
    <row r="612" spans="14:14" x14ac:dyDescent="0.25">
      <c r="N612" s="13"/>
    </row>
    <row r="613" spans="14:14" x14ac:dyDescent="0.25">
      <c r="N613" s="13"/>
    </row>
    <row r="614" spans="14:14" x14ac:dyDescent="0.25">
      <c r="N614" s="13"/>
    </row>
    <row r="615" spans="14:14" x14ac:dyDescent="0.25">
      <c r="N615" s="13"/>
    </row>
    <row r="616" spans="14:14" x14ac:dyDescent="0.25">
      <c r="N616" s="13"/>
    </row>
    <row r="617" spans="14:14" x14ac:dyDescent="0.25">
      <c r="N617" s="13"/>
    </row>
    <row r="618" spans="14:14" x14ac:dyDescent="0.25">
      <c r="N618" s="13"/>
    </row>
    <row r="619" spans="14:14" x14ac:dyDescent="0.25">
      <c r="N619" s="13"/>
    </row>
    <row r="620" spans="14:14" x14ac:dyDescent="0.25">
      <c r="N620" s="13"/>
    </row>
    <row r="621" spans="14:14" x14ac:dyDescent="0.25">
      <c r="N621" s="13"/>
    </row>
    <row r="622" spans="14:14" x14ac:dyDescent="0.25">
      <c r="N622" s="13"/>
    </row>
    <row r="623" spans="14:14" x14ac:dyDescent="0.25">
      <c r="N623" s="13"/>
    </row>
    <row r="624" spans="14:14" x14ac:dyDescent="0.25">
      <c r="N624" s="13"/>
    </row>
    <row r="625" spans="14:14" x14ac:dyDescent="0.25">
      <c r="N625" s="13"/>
    </row>
    <row r="626" spans="14:14" x14ac:dyDescent="0.25">
      <c r="N626" s="13"/>
    </row>
    <row r="627" spans="14:14" x14ac:dyDescent="0.25">
      <c r="N627" s="13"/>
    </row>
    <row r="628" spans="14:14" x14ac:dyDescent="0.25">
      <c r="N628" s="13"/>
    </row>
    <row r="629" spans="14:14" x14ac:dyDescent="0.25">
      <c r="N629" s="13"/>
    </row>
    <row r="630" spans="14:14" x14ac:dyDescent="0.25">
      <c r="N630" s="13"/>
    </row>
    <row r="631" spans="14:14" x14ac:dyDescent="0.25">
      <c r="N631" s="13"/>
    </row>
    <row r="632" spans="14:14" x14ac:dyDescent="0.25">
      <c r="N632" s="13"/>
    </row>
    <row r="633" spans="14:14" x14ac:dyDescent="0.25">
      <c r="N633" s="13"/>
    </row>
    <row r="634" spans="14:14" x14ac:dyDescent="0.25">
      <c r="N634" s="13"/>
    </row>
    <row r="635" spans="14:14" x14ac:dyDescent="0.25">
      <c r="N635" s="13"/>
    </row>
    <row r="636" spans="14:14" x14ac:dyDescent="0.25">
      <c r="N636" s="13"/>
    </row>
    <row r="637" spans="14:14" x14ac:dyDescent="0.25">
      <c r="N637" s="13"/>
    </row>
    <row r="638" spans="14:14" x14ac:dyDescent="0.25">
      <c r="N638" s="13"/>
    </row>
    <row r="639" spans="14:14" x14ac:dyDescent="0.25">
      <c r="N639" s="13"/>
    </row>
    <row r="640" spans="14:14" x14ac:dyDescent="0.25">
      <c r="N640" s="13"/>
    </row>
    <row r="641" spans="14:14" x14ac:dyDescent="0.25">
      <c r="N641" s="13"/>
    </row>
    <row r="642" spans="14:14" x14ac:dyDescent="0.25">
      <c r="N642" s="13"/>
    </row>
    <row r="643" spans="14:14" x14ac:dyDescent="0.25">
      <c r="N643" s="13"/>
    </row>
    <row r="644" spans="14:14" x14ac:dyDescent="0.25">
      <c r="N644" s="13"/>
    </row>
    <row r="645" spans="14:14" x14ac:dyDescent="0.25">
      <c r="N645" s="13"/>
    </row>
    <row r="646" spans="14:14" x14ac:dyDescent="0.25">
      <c r="N646" s="13"/>
    </row>
    <row r="647" spans="14:14" x14ac:dyDescent="0.25">
      <c r="N647" s="13"/>
    </row>
    <row r="648" spans="14:14" x14ac:dyDescent="0.25">
      <c r="N648" s="13"/>
    </row>
    <row r="649" spans="14:14" x14ac:dyDescent="0.25">
      <c r="N649" s="13"/>
    </row>
    <row r="650" spans="14:14" x14ac:dyDescent="0.25">
      <c r="N650" s="13"/>
    </row>
    <row r="651" spans="14:14" x14ac:dyDescent="0.25">
      <c r="N651" s="13"/>
    </row>
    <row r="652" spans="14:14" x14ac:dyDescent="0.25">
      <c r="N652" s="13"/>
    </row>
    <row r="653" spans="14:14" x14ac:dyDescent="0.25">
      <c r="N653" s="13"/>
    </row>
    <row r="654" spans="14:14" x14ac:dyDescent="0.25">
      <c r="N654" s="13"/>
    </row>
    <row r="655" spans="14:14" x14ac:dyDescent="0.25">
      <c r="N655" s="13"/>
    </row>
    <row r="656" spans="14:14" x14ac:dyDescent="0.25">
      <c r="N656" s="13"/>
    </row>
    <row r="657" spans="14:14" x14ac:dyDescent="0.25">
      <c r="N657" s="13"/>
    </row>
    <row r="658" spans="14:14" x14ac:dyDescent="0.25">
      <c r="N658" s="13"/>
    </row>
    <row r="659" spans="14:14" x14ac:dyDescent="0.25">
      <c r="N659" s="13"/>
    </row>
    <row r="660" spans="14:14" x14ac:dyDescent="0.25">
      <c r="N660" s="13"/>
    </row>
    <row r="661" spans="14:14" x14ac:dyDescent="0.25">
      <c r="N661" s="13"/>
    </row>
    <row r="662" spans="14:14" x14ac:dyDescent="0.25">
      <c r="N662" s="13"/>
    </row>
    <row r="663" spans="14:14" x14ac:dyDescent="0.25">
      <c r="N663" s="13"/>
    </row>
    <row r="664" spans="14:14" x14ac:dyDescent="0.25">
      <c r="N664" s="13"/>
    </row>
    <row r="665" spans="14:14" x14ac:dyDescent="0.25">
      <c r="N665" s="13"/>
    </row>
    <row r="666" spans="14:14" x14ac:dyDescent="0.25">
      <c r="N666" s="13"/>
    </row>
    <row r="667" spans="14:14" x14ac:dyDescent="0.25">
      <c r="N667" s="13"/>
    </row>
    <row r="668" spans="14:14" x14ac:dyDescent="0.25">
      <c r="N668" s="13"/>
    </row>
    <row r="669" spans="14:14" x14ac:dyDescent="0.25">
      <c r="N669" s="13"/>
    </row>
    <row r="670" spans="14:14" x14ac:dyDescent="0.25">
      <c r="N670" s="13"/>
    </row>
    <row r="671" spans="14:14" x14ac:dyDescent="0.25">
      <c r="N671" s="13"/>
    </row>
    <row r="672" spans="14:14" x14ac:dyDescent="0.25">
      <c r="N672" s="13"/>
    </row>
    <row r="673" spans="14:14" x14ac:dyDescent="0.25">
      <c r="N673" s="13"/>
    </row>
    <row r="674" spans="14:14" x14ac:dyDescent="0.25">
      <c r="N674" s="13"/>
    </row>
    <row r="675" spans="14:14" x14ac:dyDescent="0.25">
      <c r="N675" s="13"/>
    </row>
    <row r="676" spans="14:14" x14ac:dyDescent="0.25">
      <c r="N676" s="13"/>
    </row>
    <row r="677" spans="14:14" x14ac:dyDescent="0.25">
      <c r="N677" s="13"/>
    </row>
    <row r="678" spans="14:14" x14ac:dyDescent="0.25">
      <c r="N678" s="13"/>
    </row>
    <row r="679" spans="14:14" x14ac:dyDescent="0.25">
      <c r="N679" s="13"/>
    </row>
    <row r="680" spans="14:14" x14ac:dyDescent="0.25">
      <c r="N680" s="13"/>
    </row>
    <row r="681" spans="14:14" x14ac:dyDescent="0.25">
      <c r="N681" s="13"/>
    </row>
    <row r="682" spans="14:14" x14ac:dyDescent="0.25">
      <c r="N682" s="13"/>
    </row>
    <row r="683" spans="14:14" x14ac:dyDescent="0.25">
      <c r="N683" s="13"/>
    </row>
    <row r="684" spans="14:14" x14ac:dyDescent="0.25">
      <c r="N684" s="13"/>
    </row>
    <row r="685" spans="14:14" x14ac:dyDescent="0.25">
      <c r="N685" s="13"/>
    </row>
    <row r="686" spans="14:14" x14ac:dyDescent="0.25">
      <c r="N686" s="13"/>
    </row>
    <row r="687" spans="14:14" x14ac:dyDescent="0.25">
      <c r="N687" s="13"/>
    </row>
    <row r="688" spans="14:14" x14ac:dyDescent="0.25">
      <c r="N688" s="13"/>
    </row>
    <row r="689" spans="14:14" x14ac:dyDescent="0.25">
      <c r="N689" s="13"/>
    </row>
    <row r="690" spans="14:14" x14ac:dyDescent="0.25">
      <c r="N690" s="13"/>
    </row>
    <row r="691" spans="14:14" x14ac:dyDescent="0.25">
      <c r="N691" s="13"/>
    </row>
    <row r="692" spans="14:14" x14ac:dyDescent="0.25">
      <c r="N692" s="13"/>
    </row>
    <row r="693" spans="14:14" x14ac:dyDescent="0.25">
      <c r="N693" s="13"/>
    </row>
    <row r="694" spans="14:14" x14ac:dyDescent="0.25">
      <c r="N694" s="13"/>
    </row>
    <row r="695" spans="14:14" x14ac:dyDescent="0.25">
      <c r="N695" s="13"/>
    </row>
    <row r="696" spans="14:14" x14ac:dyDescent="0.25">
      <c r="N696" s="13"/>
    </row>
    <row r="697" spans="14:14" x14ac:dyDescent="0.25">
      <c r="N697" s="13"/>
    </row>
    <row r="698" spans="14:14" x14ac:dyDescent="0.25">
      <c r="N698" s="13"/>
    </row>
    <row r="699" spans="14:14" x14ac:dyDescent="0.25">
      <c r="N699" s="13"/>
    </row>
    <row r="700" spans="14:14" x14ac:dyDescent="0.25">
      <c r="N700" s="13"/>
    </row>
    <row r="701" spans="14:14" x14ac:dyDescent="0.25">
      <c r="N701" s="13"/>
    </row>
    <row r="702" spans="14:14" x14ac:dyDescent="0.25">
      <c r="N702" s="13"/>
    </row>
    <row r="703" spans="14:14" x14ac:dyDescent="0.25">
      <c r="N703" s="13"/>
    </row>
    <row r="704" spans="14:14" x14ac:dyDescent="0.25">
      <c r="N704" s="13"/>
    </row>
    <row r="705" spans="14:14" x14ac:dyDescent="0.25">
      <c r="N705" s="13"/>
    </row>
    <row r="706" spans="14:14" x14ac:dyDescent="0.25">
      <c r="N706" s="13"/>
    </row>
    <row r="707" spans="14:14" x14ac:dyDescent="0.25">
      <c r="N707" s="13"/>
    </row>
    <row r="708" spans="14:14" x14ac:dyDescent="0.25">
      <c r="N708" s="13"/>
    </row>
    <row r="709" spans="14:14" x14ac:dyDescent="0.25">
      <c r="N709" s="13"/>
    </row>
    <row r="710" spans="14:14" x14ac:dyDescent="0.25">
      <c r="N710" s="13"/>
    </row>
    <row r="711" spans="14:14" x14ac:dyDescent="0.25">
      <c r="N711" s="13"/>
    </row>
    <row r="712" spans="14:14" x14ac:dyDescent="0.25">
      <c r="N712" s="13"/>
    </row>
    <row r="713" spans="14:14" x14ac:dyDescent="0.25">
      <c r="N713" s="13"/>
    </row>
    <row r="714" spans="14:14" x14ac:dyDescent="0.25">
      <c r="N714" s="13"/>
    </row>
    <row r="715" spans="14:14" x14ac:dyDescent="0.25">
      <c r="N715" s="13"/>
    </row>
    <row r="716" spans="14:14" x14ac:dyDescent="0.25">
      <c r="N716" s="13"/>
    </row>
    <row r="717" spans="14:14" x14ac:dyDescent="0.25">
      <c r="N717" s="13"/>
    </row>
    <row r="718" spans="14:14" x14ac:dyDescent="0.25">
      <c r="N718" s="13"/>
    </row>
    <row r="719" spans="14:14" x14ac:dyDescent="0.25">
      <c r="N719" s="13"/>
    </row>
    <row r="720" spans="14:14" x14ac:dyDescent="0.25">
      <c r="N720" s="13"/>
    </row>
    <row r="721" spans="14:14" x14ac:dyDescent="0.25">
      <c r="N721" s="13"/>
    </row>
    <row r="722" spans="14:14" x14ac:dyDescent="0.25">
      <c r="N722" s="13"/>
    </row>
    <row r="723" spans="14:14" x14ac:dyDescent="0.25">
      <c r="N723" s="13"/>
    </row>
    <row r="724" spans="14:14" x14ac:dyDescent="0.25">
      <c r="N724" s="13"/>
    </row>
    <row r="725" spans="14:14" x14ac:dyDescent="0.25">
      <c r="N725" s="13"/>
    </row>
    <row r="726" spans="14:14" x14ac:dyDescent="0.25">
      <c r="N726" s="13"/>
    </row>
    <row r="727" spans="14:14" x14ac:dyDescent="0.25">
      <c r="N727" s="13"/>
    </row>
    <row r="728" spans="14:14" x14ac:dyDescent="0.25">
      <c r="N728" s="13"/>
    </row>
    <row r="729" spans="14:14" x14ac:dyDescent="0.25">
      <c r="N729" s="13"/>
    </row>
    <row r="730" spans="14:14" x14ac:dyDescent="0.25">
      <c r="N730" s="13"/>
    </row>
    <row r="731" spans="14:14" x14ac:dyDescent="0.25">
      <c r="N731" s="13"/>
    </row>
    <row r="732" spans="14:14" x14ac:dyDescent="0.25">
      <c r="N732" s="13"/>
    </row>
    <row r="733" spans="14:14" x14ac:dyDescent="0.25">
      <c r="N733" s="13"/>
    </row>
    <row r="734" spans="14:14" x14ac:dyDescent="0.25">
      <c r="N734" s="13"/>
    </row>
    <row r="735" spans="14:14" x14ac:dyDescent="0.25">
      <c r="N735" s="13"/>
    </row>
    <row r="736" spans="14:14" x14ac:dyDescent="0.25">
      <c r="N736" s="13"/>
    </row>
    <row r="737" spans="14:14" x14ac:dyDescent="0.25">
      <c r="N737" s="13"/>
    </row>
    <row r="738" spans="14:14" x14ac:dyDescent="0.25">
      <c r="N738" s="13"/>
    </row>
    <row r="739" spans="14:14" x14ac:dyDescent="0.25">
      <c r="N739" s="13"/>
    </row>
    <row r="740" spans="14:14" x14ac:dyDescent="0.25">
      <c r="N740" s="13"/>
    </row>
    <row r="741" spans="14:14" x14ac:dyDescent="0.25">
      <c r="N741" s="13"/>
    </row>
    <row r="742" spans="14:14" x14ac:dyDescent="0.25">
      <c r="N742" s="13"/>
    </row>
    <row r="743" spans="14:14" x14ac:dyDescent="0.25">
      <c r="N743" s="13"/>
    </row>
    <row r="744" spans="14:14" x14ac:dyDescent="0.25">
      <c r="N744" s="13"/>
    </row>
    <row r="745" spans="14:14" x14ac:dyDescent="0.25">
      <c r="N745" s="13"/>
    </row>
    <row r="746" spans="14:14" x14ac:dyDescent="0.25">
      <c r="N746" s="13"/>
    </row>
    <row r="747" spans="14:14" x14ac:dyDescent="0.25">
      <c r="N747" s="13"/>
    </row>
    <row r="748" spans="14:14" x14ac:dyDescent="0.25">
      <c r="N748" s="13"/>
    </row>
    <row r="749" spans="14:14" x14ac:dyDescent="0.25">
      <c r="N749" s="13"/>
    </row>
    <row r="750" spans="14:14" x14ac:dyDescent="0.25">
      <c r="N750" s="13"/>
    </row>
    <row r="751" spans="14:14" x14ac:dyDescent="0.25">
      <c r="N751" s="13"/>
    </row>
    <row r="752" spans="14:14" x14ac:dyDescent="0.25">
      <c r="N752" s="13"/>
    </row>
    <row r="753" spans="14:14" x14ac:dyDescent="0.25">
      <c r="N753" s="13"/>
    </row>
    <row r="754" spans="14:14" x14ac:dyDescent="0.25">
      <c r="N754" s="13"/>
    </row>
    <row r="755" spans="14:14" x14ac:dyDescent="0.25">
      <c r="N755" s="13"/>
    </row>
    <row r="756" spans="14:14" x14ac:dyDescent="0.25">
      <c r="N756" s="13"/>
    </row>
    <row r="757" spans="14:14" x14ac:dyDescent="0.25">
      <c r="N757" s="13"/>
    </row>
    <row r="758" spans="14:14" x14ac:dyDescent="0.25">
      <c r="N758" s="13"/>
    </row>
    <row r="759" spans="14:14" x14ac:dyDescent="0.25">
      <c r="N759" s="13"/>
    </row>
    <row r="760" spans="14:14" x14ac:dyDescent="0.25">
      <c r="N760" s="13"/>
    </row>
    <row r="761" spans="14:14" x14ac:dyDescent="0.25">
      <c r="N761" s="13"/>
    </row>
    <row r="762" spans="14:14" x14ac:dyDescent="0.25">
      <c r="N762" s="13"/>
    </row>
    <row r="763" spans="14:14" x14ac:dyDescent="0.25">
      <c r="N763" s="13"/>
    </row>
    <row r="764" spans="14:14" x14ac:dyDescent="0.25">
      <c r="N764" s="13"/>
    </row>
    <row r="765" spans="14:14" x14ac:dyDescent="0.25">
      <c r="N765" s="13"/>
    </row>
    <row r="766" spans="14:14" x14ac:dyDescent="0.25">
      <c r="N766" s="13"/>
    </row>
    <row r="767" spans="14:14" x14ac:dyDescent="0.25">
      <c r="N767" s="13"/>
    </row>
    <row r="768" spans="14:14" x14ac:dyDescent="0.25">
      <c r="N768" s="13"/>
    </row>
    <row r="769" spans="14:14" x14ac:dyDescent="0.25">
      <c r="N769" s="13"/>
    </row>
    <row r="770" spans="14:14" x14ac:dyDescent="0.25">
      <c r="N770" s="13"/>
    </row>
    <row r="771" spans="14:14" x14ac:dyDescent="0.25">
      <c r="N771" s="13"/>
    </row>
    <row r="772" spans="14:14" x14ac:dyDescent="0.25">
      <c r="N772" s="13"/>
    </row>
    <row r="773" spans="14:14" x14ac:dyDescent="0.25">
      <c r="N773" s="13"/>
    </row>
    <row r="774" spans="14:14" x14ac:dyDescent="0.25">
      <c r="N774" s="13"/>
    </row>
    <row r="775" spans="14:14" x14ac:dyDescent="0.25">
      <c r="N775" s="13"/>
    </row>
    <row r="776" spans="14:14" x14ac:dyDescent="0.25">
      <c r="N776" s="13"/>
    </row>
    <row r="777" spans="14:14" x14ac:dyDescent="0.25">
      <c r="N777" s="13"/>
    </row>
    <row r="778" spans="14:14" x14ac:dyDescent="0.25">
      <c r="N778" s="13"/>
    </row>
    <row r="779" spans="14:14" x14ac:dyDescent="0.25">
      <c r="N779" s="13"/>
    </row>
    <row r="780" spans="14:14" x14ac:dyDescent="0.25">
      <c r="N780" s="13"/>
    </row>
    <row r="781" spans="14:14" x14ac:dyDescent="0.25">
      <c r="N781" s="13"/>
    </row>
    <row r="782" spans="14:14" x14ac:dyDescent="0.25">
      <c r="N782" s="13"/>
    </row>
    <row r="783" spans="14:14" x14ac:dyDescent="0.25">
      <c r="N783" s="13"/>
    </row>
    <row r="784" spans="14:14" x14ac:dyDescent="0.25">
      <c r="N784" s="13"/>
    </row>
    <row r="785" spans="14:14" x14ac:dyDescent="0.25">
      <c r="N785" s="13"/>
    </row>
    <row r="786" spans="14:14" x14ac:dyDescent="0.25">
      <c r="N786" s="13"/>
    </row>
    <row r="787" spans="14:14" x14ac:dyDescent="0.25">
      <c r="N787" s="13"/>
    </row>
    <row r="788" spans="14:14" x14ac:dyDescent="0.25">
      <c r="N788" s="13"/>
    </row>
    <row r="789" spans="14:14" x14ac:dyDescent="0.25">
      <c r="N789" s="13"/>
    </row>
    <row r="790" spans="14:14" x14ac:dyDescent="0.25">
      <c r="N790" s="13"/>
    </row>
    <row r="791" spans="14:14" x14ac:dyDescent="0.25">
      <c r="N791" s="13"/>
    </row>
    <row r="792" spans="14:14" x14ac:dyDescent="0.25">
      <c r="N792" s="13"/>
    </row>
    <row r="793" spans="14:14" x14ac:dyDescent="0.25">
      <c r="N793" s="13"/>
    </row>
    <row r="794" spans="14:14" x14ac:dyDescent="0.25">
      <c r="N794" s="13"/>
    </row>
    <row r="795" spans="14:14" x14ac:dyDescent="0.25">
      <c r="N795" s="13"/>
    </row>
    <row r="796" spans="14:14" x14ac:dyDescent="0.25">
      <c r="N796" s="13"/>
    </row>
    <row r="797" spans="14:14" x14ac:dyDescent="0.25">
      <c r="N797" s="13"/>
    </row>
    <row r="798" spans="14:14" x14ac:dyDescent="0.25">
      <c r="N798" s="13"/>
    </row>
    <row r="799" spans="14:14" x14ac:dyDescent="0.25">
      <c r="N799" s="13"/>
    </row>
    <row r="800" spans="14:14" x14ac:dyDescent="0.25">
      <c r="N800" s="13"/>
    </row>
    <row r="801" spans="14:14" x14ac:dyDescent="0.25">
      <c r="N801" s="13"/>
    </row>
    <row r="802" spans="14:14" x14ac:dyDescent="0.25">
      <c r="N802" s="13"/>
    </row>
    <row r="803" spans="14:14" x14ac:dyDescent="0.25">
      <c r="N803" s="13"/>
    </row>
    <row r="804" spans="14:14" x14ac:dyDescent="0.25">
      <c r="N804" s="13"/>
    </row>
    <row r="805" spans="14:14" x14ac:dyDescent="0.25">
      <c r="N805" s="13"/>
    </row>
    <row r="806" spans="14:14" x14ac:dyDescent="0.25">
      <c r="N806" s="13"/>
    </row>
    <row r="807" spans="14:14" x14ac:dyDescent="0.25">
      <c r="N807" s="13"/>
    </row>
    <row r="808" spans="14:14" x14ac:dyDescent="0.25">
      <c r="N808" s="13"/>
    </row>
    <row r="809" spans="14:14" x14ac:dyDescent="0.25">
      <c r="N809" s="13"/>
    </row>
    <row r="810" spans="14:14" x14ac:dyDescent="0.25">
      <c r="N810" s="13"/>
    </row>
    <row r="811" spans="14:14" x14ac:dyDescent="0.25">
      <c r="N811" s="13"/>
    </row>
    <row r="812" spans="14:14" x14ac:dyDescent="0.25">
      <c r="N812" s="13"/>
    </row>
    <row r="813" spans="14:14" x14ac:dyDescent="0.25">
      <c r="N813" s="13"/>
    </row>
    <row r="814" spans="14:14" x14ac:dyDescent="0.25">
      <c r="N814" s="13"/>
    </row>
    <row r="815" spans="14:14" x14ac:dyDescent="0.25">
      <c r="N815" s="13"/>
    </row>
    <row r="816" spans="14:14" x14ac:dyDescent="0.25">
      <c r="N816" s="13"/>
    </row>
    <row r="817" spans="14:14" x14ac:dyDescent="0.25">
      <c r="N817" s="13"/>
    </row>
    <row r="818" spans="14:14" x14ac:dyDescent="0.25">
      <c r="N818" s="13"/>
    </row>
    <row r="819" spans="14:14" x14ac:dyDescent="0.25">
      <c r="N819" s="13"/>
    </row>
    <row r="820" spans="14:14" x14ac:dyDescent="0.25">
      <c r="N820" s="13"/>
    </row>
    <row r="821" spans="14:14" x14ac:dyDescent="0.25">
      <c r="N821" s="13"/>
    </row>
    <row r="822" spans="14:14" x14ac:dyDescent="0.25">
      <c r="N822" s="13"/>
    </row>
    <row r="823" spans="14:14" x14ac:dyDescent="0.25">
      <c r="N823" s="13"/>
    </row>
    <row r="824" spans="14:14" x14ac:dyDescent="0.25">
      <c r="N824" s="13"/>
    </row>
    <row r="825" spans="14:14" x14ac:dyDescent="0.25">
      <c r="N825" s="13"/>
    </row>
    <row r="826" spans="14:14" x14ac:dyDescent="0.25">
      <c r="N826" s="13"/>
    </row>
    <row r="827" spans="14:14" x14ac:dyDescent="0.25">
      <c r="N827" s="13"/>
    </row>
    <row r="828" spans="14:14" x14ac:dyDescent="0.25">
      <c r="N828" s="13"/>
    </row>
    <row r="829" spans="14:14" x14ac:dyDescent="0.25">
      <c r="N829" s="13"/>
    </row>
    <row r="830" spans="14:14" x14ac:dyDescent="0.25">
      <c r="N830" s="13"/>
    </row>
    <row r="831" spans="14:14" x14ac:dyDescent="0.25">
      <c r="N831" s="13"/>
    </row>
    <row r="832" spans="14:14" x14ac:dyDescent="0.25">
      <c r="N832" s="13"/>
    </row>
    <row r="833" spans="14:14" x14ac:dyDescent="0.25">
      <c r="N833" s="13"/>
    </row>
    <row r="834" spans="14:14" x14ac:dyDescent="0.25">
      <c r="N834" s="13"/>
    </row>
    <row r="835" spans="14:14" x14ac:dyDescent="0.25">
      <c r="N835" s="13"/>
    </row>
    <row r="836" spans="14:14" x14ac:dyDescent="0.25">
      <c r="N836" s="13"/>
    </row>
    <row r="837" spans="14:14" x14ac:dyDescent="0.25">
      <c r="N837" s="13"/>
    </row>
    <row r="838" spans="14:14" x14ac:dyDescent="0.25">
      <c r="N838" s="13"/>
    </row>
    <row r="839" spans="14:14" x14ac:dyDescent="0.25">
      <c r="N839" s="13"/>
    </row>
    <row r="840" spans="14:14" x14ac:dyDescent="0.25">
      <c r="N840" s="13"/>
    </row>
    <row r="841" spans="14:14" x14ac:dyDescent="0.25">
      <c r="N841" s="13"/>
    </row>
    <row r="842" spans="14:14" x14ac:dyDescent="0.25">
      <c r="N842" s="13"/>
    </row>
    <row r="843" spans="14:14" x14ac:dyDescent="0.25">
      <c r="N843" s="13"/>
    </row>
    <row r="844" spans="14:14" x14ac:dyDescent="0.25">
      <c r="N844" s="13"/>
    </row>
    <row r="845" spans="14:14" x14ac:dyDescent="0.25">
      <c r="N845" s="13"/>
    </row>
    <row r="846" spans="14:14" x14ac:dyDescent="0.25">
      <c r="N846" s="13"/>
    </row>
    <row r="847" spans="14:14" x14ac:dyDescent="0.25">
      <c r="N847" s="13"/>
    </row>
    <row r="848" spans="14:14" x14ac:dyDescent="0.25">
      <c r="N848" s="13"/>
    </row>
    <row r="849" spans="14:14" x14ac:dyDescent="0.25">
      <c r="N849" s="13"/>
    </row>
    <row r="850" spans="14:14" x14ac:dyDescent="0.25">
      <c r="N850" s="13"/>
    </row>
    <row r="851" spans="14:14" x14ac:dyDescent="0.25">
      <c r="N851" s="13"/>
    </row>
    <row r="852" spans="14:14" x14ac:dyDescent="0.25">
      <c r="N852" s="13"/>
    </row>
    <row r="853" spans="14:14" x14ac:dyDescent="0.25">
      <c r="N853" s="13"/>
    </row>
    <row r="854" spans="14:14" x14ac:dyDescent="0.25">
      <c r="N854" s="13"/>
    </row>
    <row r="855" spans="14:14" x14ac:dyDescent="0.25">
      <c r="N855" s="13"/>
    </row>
    <row r="856" spans="14:14" x14ac:dyDescent="0.25">
      <c r="N856" s="13"/>
    </row>
    <row r="857" spans="14:14" x14ac:dyDescent="0.25">
      <c r="N857" s="13"/>
    </row>
    <row r="858" spans="14:14" x14ac:dyDescent="0.25">
      <c r="N858" s="13"/>
    </row>
    <row r="859" spans="14:14" x14ac:dyDescent="0.25">
      <c r="N859" s="13"/>
    </row>
    <row r="860" spans="14:14" x14ac:dyDescent="0.25">
      <c r="N860" s="13"/>
    </row>
    <row r="861" spans="14:14" x14ac:dyDescent="0.25">
      <c r="N861" s="13"/>
    </row>
    <row r="862" spans="14:14" x14ac:dyDescent="0.25">
      <c r="N862" s="13"/>
    </row>
    <row r="863" spans="14:14" x14ac:dyDescent="0.25">
      <c r="N863" s="13"/>
    </row>
    <row r="864" spans="14:14" x14ac:dyDescent="0.25">
      <c r="N864" s="13"/>
    </row>
    <row r="865" spans="14:14" x14ac:dyDescent="0.25">
      <c r="N865" s="13"/>
    </row>
    <row r="866" spans="14:14" x14ac:dyDescent="0.25">
      <c r="N866" s="13"/>
    </row>
    <row r="867" spans="14:14" x14ac:dyDescent="0.25">
      <c r="N867" s="13"/>
    </row>
    <row r="868" spans="14:14" x14ac:dyDescent="0.25">
      <c r="N868" s="13"/>
    </row>
    <row r="869" spans="14:14" x14ac:dyDescent="0.25">
      <c r="N869" s="13"/>
    </row>
    <row r="870" spans="14:14" x14ac:dyDescent="0.25">
      <c r="N870" s="13"/>
    </row>
    <row r="871" spans="14:14" x14ac:dyDescent="0.25">
      <c r="N871" s="13"/>
    </row>
    <row r="872" spans="14:14" x14ac:dyDescent="0.25">
      <c r="N872" s="13"/>
    </row>
    <row r="873" spans="14:14" x14ac:dyDescent="0.25">
      <c r="N873" s="13"/>
    </row>
    <row r="874" spans="14:14" x14ac:dyDescent="0.25">
      <c r="N874" s="13"/>
    </row>
    <row r="875" spans="14:14" x14ac:dyDescent="0.25">
      <c r="N875" s="13"/>
    </row>
    <row r="876" spans="14:14" x14ac:dyDescent="0.25">
      <c r="N876" s="13"/>
    </row>
    <row r="877" spans="14:14" x14ac:dyDescent="0.25">
      <c r="N877" s="13"/>
    </row>
    <row r="878" spans="14:14" x14ac:dyDescent="0.25">
      <c r="N878" s="13"/>
    </row>
    <row r="879" spans="14:14" x14ac:dyDescent="0.25">
      <c r="N879" s="13"/>
    </row>
    <row r="880" spans="14:14" x14ac:dyDescent="0.25">
      <c r="N880" s="13"/>
    </row>
    <row r="881" spans="14:14" x14ac:dyDescent="0.25">
      <c r="N881" s="13"/>
    </row>
    <row r="882" spans="14:14" x14ac:dyDescent="0.25">
      <c r="N882" s="13"/>
    </row>
    <row r="883" spans="14:14" x14ac:dyDescent="0.25">
      <c r="N883" s="13"/>
    </row>
    <row r="884" spans="14:14" x14ac:dyDescent="0.25">
      <c r="N884" s="13"/>
    </row>
    <row r="885" spans="14:14" x14ac:dyDescent="0.25">
      <c r="N885" s="13"/>
    </row>
    <row r="886" spans="14:14" x14ac:dyDescent="0.25">
      <c r="N886" s="13"/>
    </row>
    <row r="887" spans="14:14" x14ac:dyDescent="0.25">
      <c r="N887" s="13"/>
    </row>
    <row r="888" spans="14:14" x14ac:dyDescent="0.25">
      <c r="N888" s="13"/>
    </row>
    <row r="889" spans="14:14" x14ac:dyDescent="0.25">
      <c r="N889" s="13"/>
    </row>
    <row r="890" spans="14:14" x14ac:dyDescent="0.25">
      <c r="N890" s="13"/>
    </row>
    <row r="891" spans="14:14" x14ac:dyDescent="0.25">
      <c r="N891" s="13"/>
    </row>
    <row r="892" spans="14:14" x14ac:dyDescent="0.25">
      <c r="N892" s="13"/>
    </row>
    <row r="893" spans="14:14" x14ac:dyDescent="0.25">
      <c r="N893" s="13"/>
    </row>
    <row r="894" spans="14:14" x14ac:dyDescent="0.25">
      <c r="N894" s="13"/>
    </row>
    <row r="895" spans="14:14" x14ac:dyDescent="0.25">
      <c r="N895" s="13"/>
    </row>
    <row r="896" spans="14:14" x14ac:dyDescent="0.25">
      <c r="N896" s="13"/>
    </row>
    <row r="897" spans="14:14" x14ac:dyDescent="0.25">
      <c r="N897" s="13"/>
    </row>
    <row r="898" spans="14:14" x14ac:dyDescent="0.25">
      <c r="N898" s="13"/>
    </row>
    <row r="899" spans="14:14" x14ac:dyDescent="0.25">
      <c r="N899" s="13"/>
    </row>
    <row r="900" spans="14:14" x14ac:dyDescent="0.25">
      <c r="N900" s="13"/>
    </row>
    <row r="901" spans="14:14" x14ac:dyDescent="0.25">
      <c r="N901" s="13"/>
    </row>
    <row r="902" spans="14:14" x14ac:dyDescent="0.25">
      <c r="N902" s="13"/>
    </row>
    <row r="903" spans="14:14" x14ac:dyDescent="0.25">
      <c r="N903" s="13"/>
    </row>
    <row r="904" spans="14:14" x14ac:dyDescent="0.25">
      <c r="N904" s="13"/>
    </row>
    <row r="905" spans="14:14" x14ac:dyDescent="0.25">
      <c r="N905" s="13"/>
    </row>
    <row r="906" spans="14:14" x14ac:dyDescent="0.25">
      <c r="N906" s="13"/>
    </row>
    <row r="907" spans="14:14" x14ac:dyDescent="0.25">
      <c r="N907" s="13"/>
    </row>
    <row r="908" spans="14:14" x14ac:dyDescent="0.25">
      <c r="N908" s="13"/>
    </row>
    <row r="909" spans="14:14" x14ac:dyDescent="0.25">
      <c r="N909" s="13"/>
    </row>
    <row r="910" spans="14:14" x14ac:dyDescent="0.25">
      <c r="N910" s="13"/>
    </row>
    <row r="911" spans="14:14" x14ac:dyDescent="0.25">
      <c r="N911" s="13"/>
    </row>
    <row r="912" spans="14:14" x14ac:dyDescent="0.25">
      <c r="N912" s="13"/>
    </row>
    <row r="913" spans="14:14" x14ac:dyDescent="0.25">
      <c r="N913" s="13"/>
    </row>
    <row r="914" spans="14:14" x14ac:dyDescent="0.25">
      <c r="N914" s="13"/>
    </row>
    <row r="915" spans="14:14" x14ac:dyDescent="0.25">
      <c r="N915" s="13"/>
    </row>
    <row r="916" spans="14:14" x14ac:dyDescent="0.25">
      <c r="N916" s="13"/>
    </row>
    <row r="917" spans="14:14" x14ac:dyDescent="0.25">
      <c r="N917" s="13"/>
    </row>
    <row r="918" spans="14:14" x14ac:dyDescent="0.25">
      <c r="N918" s="13"/>
    </row>
    <row r="919" spans="14:14" x14ac:dyDescent="0.25">
      <c r="N919" s="13"/>
    </row>
    <row r="920" spans="14:14" x14ac:dyDescent="0.25">
      <c r="N920" s="13"/>
    </row>
    <row r="921" spans="14:14" x14ac:dyDescent="0.25">
      <c r="N921" s="13"/>
    </row>
    <row r="922" spans="14:14" x14ac:dyDescent="0.25">
      <c r="N922" s="13"/>
    </row>
    <row r="923" spans="14:14" x14ac:dyDescent="0.25">
      <c r="N923" s="13"/>
    </row>
    <row r="924" spans="14:14" x14ac:dyDescent="0.25">
      <c r="N924" s="13"/>
    </row>
    <row r="925" spans="14:14" x14ac:dyDescent="0.25">
      <c r="N925" s="13"/>
    </row>
    <row r="926" spans="14:14" x14ac:dyDescent="0.25">
      <c r="N926" s="13"/>
    </row>
    <row r="927" spans="14:14" x14ac:dyDescent="0.25">
      <c r="N927" s="13"/>
    </row>
    <row r="928" spans="14:14" x14ac:dyDescent="0.25">
      <c r="N928" s="13"/>
    </row>
    <row r="929" spans="14:14" x14ac:dyDescent="0.25">
      <c r="N929" s="13"/>
    </row>
    <row r="930" spans="14:14" x14ac:dyDescent="0.25">
      <c r="N930" s="13"/>
    </row>
    <row r="931" spans="14:14" x14ac:dyDescent="0.25">
      <c r="N931" s="13"/>
    </row>
    <row r="932" spans="14:14" x14ac:dyDescent="0.25">
      <c r="N932" s="13"/>
    </row>
    <row r="933" spans="14:14" x14ac:dyDescent="0.25">
      <c r="N933" s="13"/>
    </row>
    <row r="934" spans="14:14" x14ac:dyDescent="0.25">
      <c r="N934" s="13"/>
    </row>
    <row r="935" spans="14:14" x14ac:dyDescent="0.25">
      <c r="N935" s="13"/>
    </row>
    <row r="936" spans="14:14" x14ac:dyDescent="0.25">
      <c r="N936" s="13"/>
    </row>
    <row r="937" spans="14:14" x14ac:dyDescent="0.25">
      <c r="N937" s="13"/>
    </row>
    <row r="938" spans="14:14" x14ac:dyDescent="0.25">
      <c r="N938" s="13"/>
    </row>
    <row r="939" spans="14:14" x14ac:dyDescent="0.25">
      <c r="N939" s="13"/>
    </row>
    <row r="940" spans="14:14" x14ac:dyDescent="0.25">
      <c r="N940" s="13"/>
    </row>
    <row r="941" spans="14:14" x14ac:dyDescent="0.25">
      <c r="N941" s="13"/>
    </row>
    <row r="942" spans="14:14" x14ac:dyDescent="0.25">
      <c r="N942" s="13"/>
    </row>
    <row r="943" spans="14:14" x14ac:dyDescent="0.25">
      <c r="N943" s="13"/>
    </row>
    <row r="944" spans="14:14" x14ac:dyDescent="0.25">
      <c r="N944" s="13"/>
    </row>
    <row r="945" spans="14:14" x14ac:dyDescent="0.25">
      <c r="N945" s="13"/>
    </row>
    <row r="946" spans="14:14" x14ac:dyDescent="0.25">
      <c r="N946" s="13"/>
    </row>
    <row r="947" spans="14:14" x14ac:dyDescent="0.25">
      <c r="N947" s="13"/>
    </row>
    <row r="948" spans="14:14" x14ac:dyDescent="0.25">
      <c r="N948" s="13"/>
    </row>
    <row r="949" spans="14:14" x14ac:dyDescent="0.25">
      <c r="N949" s="13"/>
    </row>
    <row r="950" spans="14:14" x14ac:dyDescent="0.25">
      <c r="N950" s="13"/>
    </row>
    <row r="951" spans="14:14" x14ac:dyDescent="0.25">
      <c r="N951" s="13"/>
    </row>
    <row r="952" spans="14:14" x14ac:dyDescent="0.25">
      <c r="N952" s="13"/>
    </row>
    <row r="953" spans="14:14" x14ac:dyDescent="0.25">
      <c r="N953" s="13"/>
    </row>
    <row r="954" spans="14:14" x14ac:dyDescent="0.25">
      <c r="N954" s="13"/>
    </row>
    <row r="955" spans="14:14" x14ac:dyDescent="0.25">
      <c r="N955" s="13"/>
    </row>
    <row r="956" spans="14:14" x14ac:dyDescent="0.25">
      <c r="N956" s="13"/>
    </row>
    <row r="957" spans="14:14" x14ac:dyDescent="0.25">
      <c r="N957" s="13"/>
    </row>
    <row r="958" spans="14:14" x14ac:dyDescent="0.25">
      <c r="N958" s="13"/>
    </row>
    <row r="959" spans="14:14" x14ac:dyDescent="0.25">
      <c r="N959" s="13"/>
    </row>
    <row r="960" spans="14:14" x14ac:dyDescent="0.25">
      <c r="N960" s="13"/>
    </row>
    <row r="961" spans="14:14" x14ac:dyDescent="0.25">
      <c r="N961" s="13"/>
    </row>
    <row r="962" spans="14:14" x14ac:dyDescent="0.25">
      <c r="N962" s="13"/>
    </row>
    <row r="963" spans="14:14" x14ac:dyDescent="0.25">
      <c r="N963" s="13"/>
    </row>
    <row r="964" spans="14:14" x14ac:dyDescent="0.25">
      <c r="N964" s="13"/>
    </row>
    <row r="965" spans="14:14" x14ac:dyDescent="0.25">
      <c r="N965" s="13"/>
    </row>
    <row r="966" spans="14:14" x14ac:dyDescent="0.25">
      <c r="N966" s="13"/>
    </row>
    <row r="967" spans="14:14" x14ac:dyDescent="0.25">
      <c r="N967" s="13"/>
    </row>
    <row r="968" spans="14:14" x14ac:dyDescent="0.25">
      <c r="N968" s="13"/>
    </row>
    <row r="969" spans="14:14" x14ac:dyDescent="0.25">
      <c r="N969" s="13"/>
    </row>
    <row r="970" spans="14:14" x14ac:dyDescent="0.25">
      <c r="N970" s="13"/>
    </row>
    <row r="971" spans="14:14" x14ac:dyDescent="0.25">
      <c r="N971" s="13"/>
    </row>
    <row r="972" spans="14:14" x14ac:dyDescent="0.25">
      <c r="N972" s="13"/>
    </row>
    <row r="973" spans="14:14" x14ac:dyDescent="0.25">
      <c r="N973" s="13"/>
    </row>
    <row r="974" spans="14:14" x14ac:dyDescent="0.25">
      <c r="N974" s="13"/>
    </row>
    <row r="975" spans="14:14" x14ac:dyDescent="0.25">
      <c r="N975" s="13"/>
    </row>
    <row r="976" spans="14:14" x14ac:dyDescent="0.25">
      <c r="N976" s="13"/>
    </row>
    <row r="977" spans="14:14" x14ac:dyDescent="0.25">
      <c r="N977" s="13"/>
    </row>
    <row r="978" spans="14:14" x14ac:dyDescent="0.25">
      <c r="N978" s="13"/>
    </row>
    <row r="979" spans="14:14" x14ac:dyDescent="0.25">
      <c r="N979" s="13"/>
    </row>
    <row r="980" spans="14:14" x14ac:dyDescent="0.25">
      <c r="N980" s="13"/>
    </row>
    <row r="981" spans="14:14" x14ac:dyDescent="0.25">
      <c r="N981" s="13"/>
    </row>
    <row r="982" spans="14:14" x14ac:dyDescent="0.25">
      <c r="N982" s="13"/>
    </row>
    <row r="983" spans="14:14" x14ac:dyDescent="0.25">
      <c r="N983" s="13"/>
    </row>
    <row r="984" spans="14:14" x14ac:dyDescent="0.25">
      <c r="N984" s="13"/>
    </row>
    <row r="985" spans="14:14" x14ac:dyDescent="0.25">
      <c r="N985" s="13"/>
    </row>
    <row r="986" spans="14:14" x14ac:dyDescent="0.25">
      <c r="N986" s="13"/>
    </row>
    <row r="987" spans="14:14" x14ac:dyDescent="0.25">
      <c r="N987" s="13"/>
    </row>
    <row r="988" spans="14:14" x14ac:dyDescent="0.25">
      <c r="N988" s="13"/>
    </row>
    <row r="989" spans="14:14" x14ac:dyDescent="0.25">
      <c r="N989" s="13"/>
    </row>
    <row r="990" spans="14:14" x14ac:dyDescent="0.25">
      <c r="N990" s="13"/>
    </row>
    <row r="991" spans="14:14" x14ac:dyDescent="0.25">
      <c r="N991" s="13"/>
    </row>
    <row r="992" spans="14:14" x14ac:dyDescent="0.25">
      <c r="N992" s="13"/>
    </row>
    <row r="993" spans="1:24" x14ac:dyDescent="0.25">
      <c r="N993" s="13"/>
    </row>
    <row r="994" spans="1:24" x14ac:dyDescent="0.25">
      <c r="N994" s="13"/>
    </row>
    <row r="995" spans="1:24" x14ac:dyDescent="0.25">
      <c r="N995" s="13"/>
    </row>
    <row r="996" spans="1:24" x14ac:dyDescent="0.25">
      <c r="N996" s="13"/>
    </row>
    <row r="997" spans="1:24" x14ac:dyDescent="0.25">
      <c r="N997" s="13"/>
    </row>
    <row r="998" spans="1:24" x14ac:dyDescent="0.25">
      <c r="N998" s="13"/>
    </row>
    <row r="999" spans="1:24" x14ac:dyDescent="0.25">
      <c r="N999" s="13"/>
    </row>
    <row r="1000" spans="1:24" x14ac:dyDescent="0.25">
      <c r="A1000" s="18">
        <f>COUNTA(A7:A999)</f>
        <v>0</v>
      </c>
      <c r="B1000" s="18">
        <f t="shared" ref="B1000:F1000" si="0">COUNTA(B7:B999)</f>
        <v>0</v>
      </c>
      <c r="C1000" s="18">
        <f t="shared" si="0"/>
        <v>0</v>
      </c>
      <c r="D1000" s="18">
        <f t="shared" si="0"/>
        <v>0</v>
      </c>
      <c r="E1000" s="18">
        <f t="shared" si="0"/>
        <v>0</v>
      </c>
      <c r="F1000" s="18">
        <f t="shared" si="0"/>
        <v>0</v>
      </c>
      <c r="G1000" s="18">
        <f>COUNTA(G7:G999)</f>
        <v>0</v>
      </c>
      <c r="H1000" s="18">
        <f t="shared" ref="H1000" si="1">COUNTA(H7:H999)</f>
        <v>0</v>
      </c>
      <c r="I1000" s="18">
        <f t="shared" ref="I1000" si="2">COUNTA(I7:I999)</f>
        <v>0</v>
      </c>
      <c r="J1000" s="18">
        <f>COUNTA(J7:J999)</f>
        <v>0</v>
      </c>
      <c r="K1000" s="18">
        <f t="shared" ref="K1000" si="3">COUNTA(K7:K999)</f>
        <v>0</v>
      </c>
      <c r="L1000" s="18">
        <f t="shared" ref="L1000" si="4">COUNTA(L7:L999)</f>
        <v>0</v>
      </c>
      <c r="M1000" s="18">
        <f t="shared" ref="M1000" si="5">COUNTA(M7:M999)</f>
        <v>0</v>
      </c>
      <c r="N1000" s="18">
        <f>COUNTA(N7:N999)</f>
        <v>0</v>
      </c>
      <c r="O1000" s="18">
        <f t="shared" ref="O1000" si="6">COUNTA(O7:O999)</f>
        <v>0</v>
      </c>
      <c r="P1000" s="18">
        <f t="shared" ref="P1000" si="7">COUNTA(P7:P999)</f>
        <v>0</v>
      </c>
      <c r="Q1000" s="18">
        <f t="shared" ref="Q1000" si="8">COUNTA(Q7:Q999)</f>
        <v>0</v>
      </c>
      <c r="R1000" s="18">
        <f>COUNTA(R7:R999)</f>
        <v>0</v>
      </c>
      <c r="S1000" s="18">
        <f t="shared" ref="S1000" si="9">COUNTA(S7:S999)</f>
        <v>0</v>
      </c>
      <c r="T1000" s="11"/>
      <c r="U1000" s="11"/>
      <c r="V1000" s="11"/>
      <c r="W1000" s="11"/>
      <c r="X1000" s="11"/>
    </row>
  </sheetData>
  <sheetProtection algorithmName="SHA-512" hashValue="WIyZ/vTmqIMKVM0Nmo/NW+I6Q0MFqG5NqOlaWBv5kXgRA4y6JOnSQLLMHrzmgOOrGaZqM7mYRjZVPB/YWblL3g==" saltValue="ns1u4zgOQRb0kmYidbyg+A==" spinCount="100000" sheet="1" formatCells="0" formatColumns="0" formatRows="0" sort="0" autoFilter="0" pivotTables="0"/>
  <autoFilter ref="A6:X6" xr:uid="{00000000-0001-0000-2300-000000000000}"/>
  <mergeCells count="3">
    <mergeCell ref="A1:E1"/>
    <mergeCell ref="F1:M1"/>
    <mergeCell ref="F4:H4"/>
  </mergeCells>
  <dataValidations count="8">
    <dataValidation type="list" allowBlank="1" showInputMessage="1" showErrorMessage="1" sqref="O1001:O64740" xr:uid="{00000000-0002-0000-2300-000000000000}">
      <formula1>Servicetype</formula1>
    </dataValidation>
    <dataValidation type="textLength" allowBlank="1" showInputMessage="1" showErrorMessage="1" promptTitle="Limit size to 350 characters" sqref="P7:P202 S7:S203 L7:L999" xr:uid="{00000000-0002-0000-2300-000001000000}">
      <formula1>1</formula1>
      <formula2>350</formula2>
    </dataValidation>
    <dataValidation type="textLength" allowBlank="1" showInputMessage="1" showErrorMessage="1" promptTitle="Limit size to 250" sqref="A1000:S1000 R7:R360 R362" xr:uid="{00000000-0002-0000-2300-000002000000}">
      <formula1>1</formula1>
      <formula2>250</formula2>
    </dataValidation>
    <dataValidation type="list" allowBlank="1" showInputMessage="1" showErrorMessage="1" sqref="H5:J5 H1001:J1048576" xr:uid="{00000000-0002-0000-2300-000003000000}">
      <formula1>Continuingbenefits</formula1>
    </dataValidation>
    <dataValidation type="list" showInputMessage="1" showErrorMessage="1" sqref="E1001:E64740" xr:uid="{00000000-0002-0000-2300-000005000000}">
      <formula1>Targetgroup</formula1>
    </dataValidation>
    <dataValidation type="list" allowBlank="1" showInputMessage="1" showErrorMessage="1" sqref="F1001:F64740" xr:uid="{00000000-0002-0000-2300-000006000000}">
      <formula1>Appealtype</formula1>
    </dataValidation>
    <dataValidation type="list" allowBlank="1" showInputMessage="1" showErrorMessage="1" sqref="S1001:S64740" xr:uid="{00000000-0002-0000-2300-000007000000}">
      <formula1>Resolutiontype</formula1>
    </dataValidation>
    <dataValidation type="list" allowBlank="1" showInputMessage="1" showErrorMessage="1" sqref="M1001:M64740" xr:uid="{00000000-0002-0000-2300-000008000000}">
      <formula1>Issuetype</formula1>
    </dataValidation>
  </dataValidations>
  <hyperlinks>
    <hyperlink ref="F4:H4" r:id="rId1" display="https://www.dhs.wisconsin.gov/forms/f03112ai.pdf" xr:uid="{B6966887-68E2-4D89-9829-7011255ABBCB}"/>
  </hyperlinks>
  <printOptions headings="1" gridLines="1"/>
  <pageMargins left="0.75" right="0.75" top="1" bottom="1" header="0.5" footer="0.5"/>
  <pageSetup paperSize="5" scale="55" orientation="landscape" r:id="rId2"/>
  <headerFooter alignWithMargins="0">
    <oddHeader>Page &amp;P&amp;RAppeal log rev 1192012.xls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Limit size to 350 characters" xr:uid="{B05E0036-4B5C-490A-9314-89090E2C6997}">
          <x14:formula1>
            <xm:f>Categories!$A$80:$A$82</xm:f>
          </x14:formula1>
          <xm:sqref>Q7:Q999</xm:sqref>
        </x14:dataValidation>
        <x14:dataValidation type="list" allowBlank="1" showInputMessage="1" showErrorMessage="1" xr:uid="{CFB26879-43F1-46E4-A5CA-DB7C446EF55B}">
          <x14:formula1>
            <xm:f>Categories!$A$9:$A$14</xm:f>
          </x14:formula1>
          <xm:sqref>H7:H999</xm:sqref>
        </x14:dataValidation>
        <x14:dataValidation type="list" allowBlank="1" showInputMessage="1" showErrorMessage="1" xr:uid="{650D391C-7181-496E-9FB6-7D990E520C69}">
          <x14:formula1>
            <xm:f>Categories!$A$31:$A$36</xm:f>
          </x14:formula1>
          <xm:sqref>J7:J999</xm:sqref>
        </x14:dataValidation>
        <x14:dataValidation type="list" allowBlank="1" showInputMessage="1" showErrorMessage="1" xr:uid="{57413814-B379-46A1-8000-537D612D2BF0}">
          <x14:formula1>
            <xm:f>Categories!$A$4:$A$5</xm:f>
          </x14:formula1>
          <xm:sqref>E7:E999</xm:sqref>
        </x14:dataValidation>
        <x14:dataValidation type="list" allowBlank="1" showInputMessage="1" showErrorMessage="1" xr:uid="{C28192DE-FA87-4730-8C48-D305007B0FE0}">
          <x14:formula1>
            <xm:f>Categories!$A$58:$A$63</xm:f>
          </x14:formula1>
          <xm:sqref>N7:N999</xm:sqref>
        </x14:dataValidation>
        <x14:dataValidation type="list" errorStyle="warning" allowBlank="1" showInputMessage="1" showErrorMessage="1" xr:uid="{00000000-0002-0000-2300-00000B000000}">
          <x14:formula1>
            <xm:f>Categories!$A$17:$A$27</xm:f>
          </x14:formula1>
          <xm:sqref>I7:I999 M203 P203</xm:sqref>
        </x14:dataValidation>
        <x14:dataValidation type="list" errorStyle="warning" allowBlank="1" showInputMessage="1" showErrorMessage="1" xr:uid="{00000000-0002-0000-2300-00000A000000}">
          <x14:formula1>
            <xm:f>Categories!$A$39:$A$55</xm:f>
          </x14:formula1>
          <xm:sqref>K7:K999</xm:sqref>
        </x14:dataValidation>
        <x14:dataValidation type="list" allowBlank="1" showInputMessage="1" showErrorMessage="1" xr:uid="{08F39D41-3ADA-49A2-880E-771D7B1CF2A0}">
          <x14:formula1>
            <xm:f>Categories!$A$66:$A$76</xm:f>
          </x14:formula1>
          <xm:sqref>O7:O999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42" sqref="L42"/>
    </sheetView>
  </sheetViews>
  <sheetFormatPr defaultRowHeight="13.2" x14ac:dyDescent="0.25"/>
  <sheetData/>
  <sheetProtection algorithmName="SHA-512" hashValue="Aje9g6cvzWJB4a3Bt3gpbMhg3wTf+3T5WMowPER4ZxGHcnevhvf1W0He9sJmQ3rug2zRuW2UBES1zCiG4htjjQ==" saltValue="n9MxVfD5K0EAmXtdcq0MkQ==" spinCount="100000"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H33" sqref="H33"/>
    </sheetView>
  </sheetViews>
  <sheetFormatPr defaultRowHeight="13.2" x14ac:dyDescent="0.25"/>
  <sheetData/>
  <sheetProtection algorithmName="SHA-512" hashValue="A0Zckd6ZfZqjScMoersc9PNKMUap+hZTOZLcsD2Uvc1TTCFgXCkzoDrLKVz7kMTD2+weCvedkgcIwZiOzUprLg==" saltValue="nrBMSvJdPPfieqNGXwteRA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7B20-2131-4B4E-9E8A-DF31DB6393D1}">
  <dimension ref="A1"/>
  <sheetViews>
    <sheetView topLeftCell="A10" workbookViewId="0"/>
  </sheetViews>
  <sheetFormatPr defaultRowHeight="13.2" x14ac:dyDescent="0.25"/>
  <sheetData>
    <row r="1" spans="1:1" x14ac:dyDescent="0.25">
      <c r="A1" s="1"/>
    </row>
  </sheetData>
  <sheetProtection algorithmName="SHA-512" hashValue="CYoX/QlN8ImfAsH3lHT8HX5FQvLRoqfvtbCfMVyccJV7wZs7qvssJqeGeCbLpViGfCewbmeDVcucHnUHbO/RnQ==" saltValue="FycP27ZHK2kQXQi+IcTLew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C1" workbookViewId="0">
      <selection activeCell="H33" sqref="H33"/>
    </sheetView>
  </sheetViews>
  <sheetFormatPr defaultRowHeight="13.2" x14ac:dyDescent="0.25"/>
  <sheetData/>
  <sheetProtection algorithmName="SHA-512" hashValue="KeHNTAZfrzCmtIwZlDcgC3nBGviri6w9rnlU3IW04OZEu+72eZvlNyOF4EBh8iVf4pFQ9VvEc5H/Z7xFo4Xytg==" saltValue="DIRmU4Am3XTDXNxfee4T3A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H33" sqref="H33"/>
    </sheetView>
  </sheetViews>
  <sheetFormatPr defaultRowHeight="13.2" x14ac:dyDescent="0.25"/>
  <sheetData/>
  <sheetProtection algorithmName="SHA-512" hashValue="LhIVtdT9xYYeBCJBAy2jho1RvXTlXzZuuzB35nONCEqFP06GL7qRezPzpM6e/QSLy9HPJCGxzGKAbjyfHepz6g==" saltValue="F++CdYv8FK/AtWVfMHN1iA==" spinCount="100000"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X1000"/>
  <sheetViews>
    <sheetView workbookViewId="0">
      <pane ySplit="6" topLeftCell="A977" activePane="bottomLeft" state="frozen"/>
      <selection pane="bottomLeft" activeCell="A2" sqref="A2"/>
    </sheetView>
  </sheetViews>
  <sheetFormatPr defaultColWidth="8.88671875" defaultRowHeight="13.2" x14ac:dyDescent="0.25"/>
  <cols>
    <col min="1" max="1" width="15.109375" style="9" customWidth="1"/>
    <col min="2" max="4" width="22.109375" style="9" customWidth="1"/>
    <col min="5" max="5" width="16.88671875" style="9" customWidth="1"/>
    <col min="6" max="6" width="23" style="9" customWidth="1"/>
    <col min="7" max="7" width="17" style="9" customWidth="1"/>
    <col min="8" max="8" width="30.6640625" style="9" customWidth="1"/>
    <col min="9" max="9" width="49.44140625" style="9" customWidth="1"/>
    <col min="10" max="10" width="31" style="9" customWidth="1"/>
    <col min="11" max="11" width="34.6640625" style="9" customWidth="1"/>
    <col min="12" max="12" width="53.109375" style="9" customWidth="1"/>
    <col min="13" max="13" width="21.5546875" style="9" customWidth="1"/>
    <col min="14" max="14" width="23.109375" style="9" customWidth="1"/>
    <col min="15" max="15" width="33.6640625" style="9" customWidth="1"/>
    <col min="16" max="16" width="53.109375" style="9" customWidth="1"/>
    <col min="17" max="17" width="18.109375" style="9" customWidth="1"/>
    <col min="18" max="19" width="53.109375" style="9" customWidth="1"/>
    <col min="20" max="16384" width="8.88671875" style="11"/>
  </cols>
  <sheetData>
    <row r="1" spans="1:24" s="8" customFormat="1" ht="39" customHeight="1" x14ac:dyDescent="0.25">
      <c r="A1" s="92" t="s">
        <v>135</v>
      </c>
      <c r="B1" s="92"/>
      <c r="C1" s="92"/>
      <c r="D1" s="93" t="s">
        <v>92</v>
      </c>
      <c r="E1" s="93"/>
      <c r="F1" s="93"/>
      <c r="G1" s="93"/>
      <c r="H1" s="93"/>
      <c r="I1" s="93"/>
      <c r="J1" s="64" t="s">
        <v>25</v>
      </c>
      <c r="K1" s="27"/>
      <c r="L1" s="27"/>
      <c r="M1" s="27"/>
      <c r="N1" s="27"/>
      <c r="O1" s="27"/>
      <c r="P1" s="27"/>
      <c r="Q1" s="76"/>
      <c r="R1" s="76"/>
      <c r="S1" s="76"/>
    </row>
    <row r="2" spans="1:24" ht="31.95" customHeight="1" x14ac:dyDescent="0.25">
      <c r="A2" s="65" t="s">
        <v>16</v>
      </c>
      <c r="B2" s="16"/>
      <c r="C2" s="16"/>
      <c r="F2" s="16" t="s">
        <v>97</v>
      </c>
      <c r="G2" s="58"/>
      <c r="H2" s="16"/>
      <c r="I2" s="16"/>
      <c r="J2" s="16"/>
      <c r="K2" s="16"/>
      <c r="L2" s="16"/>
      <c r="M2" s="16"/>
      <c r="N2" s="16"/>
      <c r="O2" s="16"/>
      <c r="P2" s="16"/>
    </row>
    <row r="3" spans="1:24" ht="21" customHeight="1" x14ac:dyDescent="0.3">
      <c r="A3" s="29" t="s">
        <v>35</v>
      </c>
      <c r="B3" s="10" t="s">
        <v>16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4" ht="27" customHeight="1" x14ac:dyDescent="0.3">
      <c r="A4" s="56" t="s">
        <v>28</v>
      </c>
      <c r="B4" s="57" t="s">
        <v>36</v>
      </c>
      <c r="C4" s="57"/>
      <c r="D4" s="10"/>
      <c r="E4" s="16" t="s">
        <v>101</v>
      </c>
      <c r="F4" s="94" t="s">
        <v>99</v>
      </c>
      <c r="G4" s="94"/>
      <c r="H4" s="94"/>
      <c r="I4" s="17"/>
      <c r="J4" s="17"/>
      <c r="K4" s="17"/>
      <c r="L4" s="16"/>
      <c r="M4" s="16"/>
      <c r="N4" s="16"/>
      <c r="P4" s="16"/>
      <c r="R4" s="17" t="s">
        <v>31</v>
      </c>
      <c r="S4" s="16"/>
      <c r="T4" s="16"/>
      <c r="U4" s="16"/>
      <c r="V4" s="16"/>
      <c r="W4" s="16"/>
      <c r="X4" s="16"/>
    </row>
    <row r="5" spans="1:24" ht="24.9" customHeight="1" thickBot="1" x14ac:dyDescent="0.35">
      <c r="A5" s="29" t="s">
        <v>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24" s="62" customFormat="1" ht="88.5" customHeight="1" thickTop="1" thickBot="1" x14ac:dyDescent="0.3">
      <c r="A6" s="59" t="s">
        <v>45</v>
      </c>
      <c r="B6" s="59" t="s">
        <v>44</v>
      </c>
      <c r="C6" s="59" t="s">
        <v>77</v>
      </c>
      <c r="D6" s="59" t="s">
        <v>27</v>
      </c>
      <c r="E6" s="59" t="s">
        <v>82</v>
      </c>
      <c r="F6" s="59" t="s">
        <v>46</v>
      </c>
      <c r="G6" s="59" t="s">
        <v>71</v>
      </c>
      <c r="H6" s="59" t="s">
        <v>14</v>
      </c>
      <c r="I6" s="59" t="s">
        <v>21</v>
      </c>
      <c r="J6" s="59" t="s">
        <v>95</v>
      </c>
      <c r="K6" s="59" t="s">
        <v>96</v>
      </c>
      <c r="L6" s="59" t="s">
        <v>41</v>
      </c>
      <c r="M6" s="59" t="s">
        <v>75</v>
      </c>
      <c r="N6" s="59" t="s">
        <v>42</v>
      </c>
      <c r="O6" s="59" t="s">
        <v>26</v>
      </c>
      <c r="P6" s="59" t="s">
        <v>11</v>
      </c>
      <c r="Q6" s="59" t="s">
        <v>34</v>
      </c>
      <c r="R6" s="59" t="s">
        <v>98</v>
      </c>
      <c r="S6" s="60" t="s">
        <v>13</v>
      </c>
    </row>
    <row r="7" spans="1:24" ht="13.8" thickTop="1" x14ac:dyDescent="0.25">
      <c r="A7" s="12"/>
      <c r="B7" s="10"/>
      <c r="C7" s="10"/>
      <c r="D7" s="10"/>
      <c r="F7" s="13"/>
      <c r="G7" s="13"/>
      <c r="L7" s="10"/>
      <c r="M7" s="51"/>
      <c r="N7" s="13"/>
      <c r="P7" s="10"/>
      <c r="R7" s="10"/>
      <c r="S7" s="10"/>
    </row>
    <row r="8" spans="1:24" x14ac:dyDescent="0.25">
      <c r="A8" s="12"/>
      <c r="B8" s="10"/>
      <c r="C8" s="10"/>
      <c r="D8" s="10"/>
      <c r="F8" s="13"/>
      <c r="G8" s="13"/>
      <c r="H8" s="10"/>
      <c r="M8" s="51"/>
      <c r="N8" s="13"/>
    </row>
    <row r="9" spans="1:24" x14ac:dyDescent="0.25">
      <c r="A9" s="12"/>
      <c r="B9" s="10"/>
      <c r="C9" s="10"/>
      <c r="D9" s="10"/>
      <c r="F9" s="13"/>
      <c r="G9" s="13"/>
      <c r="M9" s="52"/>
      <c r="N9" s="13"/>
    </row>
    <row r="10" spans="1:24" x14ac:dyDescent="0.25">
      <c r="A10" s="12"/>
      <c r="B10" s="10"/>
      <c r="C10" s="10"/>
      <c r="D10" s="10"/>
      <c r="F10" s="13"/>
      <c r="G10" s="13"/>
      <c r="M10" s="51"/>
      <c r="N10" s="13"/>
    </row>
    <row r="11" spans="1:24" x14ac:dyDescent="0.25">
      <c r="A11" s="12"/>
      <c r="B11" s="10"/>
      <c r="C11" s="10"/>
      <c r="D11" s="10"/>
      <c r="F11" s="13"/>
      <c r="G11" s="13"/>
      <c r="M11" s="51"/>
      <c r="N11" s="13"/>
    </row>
    <row r="12" spans="1:24" x14ac:dyDescent="0.25">
      <c r="A12" s="12"/>
      <c r="B12" s="10"/>
      <c r="C12" s="10"/>
      <c r="D12" s="10"/>
      <c r="F12" s="13"/>
      <c r="G12" s="13"/>
      <c r="M12" s="51"/>
      <c r="N12" s="13"/>
    </row>
    <row r="13" spans="1:24" x14ac:dyDescent="0.25">
      <c r="A13" s="12"/>
      <c r="B13" s="10"/>
      <c r="C13" s="10"/>
      <c r="D13" s="10"/>
      <c r="F13" s="13"/>
      <c r="G13" s="13"/>
      <c r="M13" s="51"/>
      <c r="N13" s="13"/>
    </row>
    <row r="14" spans="1:24" ht="12.75" customHeight="1" x14ac:dyDescent="0.25">
      <c r="A14" s="12"/>
      <c r="B14" s="10"/>
      <c r="C14" s="10"/>
      <c r="D14" s="10"/>
      <c r="F14" s="13"/>
      <c r="G14" s="13"/>
      <c r="H14" s="10"/>
      <c r="M14" s="51"/>
      <c r="N14" s="13"/>
    </row>
    <row r="15" spans="1:24" x14ac:dyDescent="0.25">
      <c r="A15" s="12"/>
      <c r="B15" s="10"/>
      <c r="C15" s="10"/>
      <c r="D15" s="10"/>
      <c r="F15" s="13"/>
      <c r="G15" s="13"/>
      <c r="M15" s="51"/>
      <c r="N15" s="13"/>
    </row>
    <row r="16" spans="1:24" x14ac:dyDescent="0.25">
      <c r="A16" s="12"/>
      <c r="B16" s="10"/>
      <c r="C16" s="10"/>
      <c r="D16" s="10"/>
      <c r="F16" s="13"/>
      <c r="G16" s="13"/>
      <c r="M16" s="51"/>
      <c r="N16" s="13"/>
    </row>
    <row r="17" spans="1:14" x14ac:dyDescent="0.25">
      <c r="A17" s="12"/>
      <c r="B17" s="10"/>
      <c r="C17" s="10"/>
      <c r="D17" s="10"/>
      <c r="F17" s="13"/>
      <c r="G17" s="13"/>
      <c r="M17" s="51"/>
      <c r="N17" s="13"/>
    </row>
    <row r="18" spans="1:14" x14ac:dyDescent="0.25">
      <c r="A18" s="12"/>
      <c r="B18" s="10"/>
      <c r="C18" s="10"/>
      <c r="D18" s="10"/>
      <c r="F18" s="13"/>
      <c r="G18" s="13"/>
      <c r="M18" s="51"/>
      <c r="N18" s="13"/>
    </row>
    <row r="19" spans="1:14" x14ac:dyDescent="0.25">
      <c r="A19" s="12"/>
      <c r="B19" s="10"/>
      <c r="C19" s="10"/>
      <c r="D19" s="10"/>
      <c r="F19" s="13"/>
      <c r="G19" s="13"/>
      <c r="M19" s="51"/>
      <c r="N19" s="13"/>
    </row>
    <row r="20" spans="1:14" x14ac:dyDescent="0.25">
      <c r="A20" s="12"/>
      <c r="B20" s="10"/>
      <c r="C20" s="10"/>
      <c r="D20" s="10"/>
      <c r="F20" s="13"/>
      <c r="G20" s="13"/>
      <c r="H20" s="10"/>
      <c r="M20" s="51"/>
      <c r="N20" s="13"/>
    </row>
    <row r="21" spans="1:14" x14ac:dyDescent="0.25">
      <c r="A21" s="12"/>
      <c r="B21" s="10"/>
      <c r="C21" s="10"/>
      <c r="D21" s="10"/>
      <c r="F21" s="13"/>
      <c r="G21" s="13"/>
      <c r="M21" s="51"/>
      <c r="N21" s="13"/>
    </row>
    <row r="22" spans="1:14" x14ac:dyDescent="0.25">
      <c r="A22" s="12"/>
      <c r="B22" s="10"/>
      <c r="C22" s="10"/>
      <c r="D22" s="10"/>
      <c r="F22" s="13"/>
      <c r="G22" s="13"/>
      <c r="M22" s="51"/>
      <c r="N22" s="13"/>
    </row>
    <row r="23" spans="1:14" x14ac:dyDescent="0.25">
      <c r="A23" s="12"/>
      <c r="B23" s="10"/>
      <c r="C23" s="10"/>
      <c r="D23" s="10"/>
      <c r="F23" s="13"/>
      <c r="G23" s="13"/>
      <c r="M23" s="51"/>
      <c r="N23" s="13"/>
    </row>
    <row r="24" spans="1:14" x14ac:dyDescent="0.25">
      <c r="A24" s="12"/>
      <c r="B24" s="10"/>
      <c r="C24" s="10"/>
      <c r="D24" s="10"/>
      <c r="F24" s="13"/>
      <c r="G24" s="13"/>
      <c r="H24" s="10"/>
      <c r="I24" s="10"/>
      <c r="J24" s="10"/>
      <c r="K24" s="10"/>
      <c r="M24" s="51"/>
      <c r="N24" s="13"/>
    </row>
    <row r="25" spans="1:14" x14ac:dyDescent="0.25">
      <c r="A25" s="12"/>
      <c r="B25" s="10"/>
      <c r="C25" s="10"/>
      <c r="D25" s="10"/>
      <c r="F25" s="13"/>
      <c r="G25" s="13"/>
      <c r="M25" s="51"/>
      <c r="N25" s="13"/>
    </row>
    <row r="26" spans="1:14" x14ac:dyDescent="0.25">
      <c r="A26" s="12"/>
      <c r="B26" s="10"/>
      <c r="C26" s="10"/>
      <c r="D26" s="10"/>
      <c r="F26" s="13"/>
      <c r="G26" s="13"/>
      <c r="M26" s="51"/>
      <c r="N26" s="13"/>
    </row>
    <row r="27" spans="1:14" x14ac:dyDescent="0.25">
      <c r="A27" s="12"/>
      <c r="B27" s="10"/>
      <c r="C27" s="10"/>
      <c r="D27" s="10"/>
      <c r="F27" s="13"/>
      <c r="G27" s="13"/>
      <c r="M27" s="51"/>
      <c r="N27" s="13"/>
    </row>
    <row r="28" spans="1:14" x14ac:dyDescent="0.25">
      <c r="A28" s="12"/>
      <c r="B28" s="10"/>
      <c r="C28" s="10"/>
      <c r="D28" s="10"/>
      <c r="F28" s="13"/>
      <c r="G28" s="13"/>
      <c r="M28" s="51"/>
      <c r="N28" s="13"/>
    </row>
    <row r="29" spans="1:14" x14ac:dyDescent="0.25">
      <c r="A29" s="12"/>
      <c r="B29" s="10"/>
      <c r="C29" s="10"/>
      <c r="D29" s="10"/>
      <c r="F29" s="13"/>
      <c r="G29" s="13"/>
      <c r="M29" s="51"/>
      <c r="N29" s="13"/>
    </row>
    <row r="30" spans="1:14" x14ac:dyDescent="0.25">
      <c r="A30" s="12"/>
      <c r="B30" s="10"/>
      <c r="C30" s="10"/>
      <c r="D30" s="10"/>
      <c r="F30" s="13"/>
      <c r="G30" s="13"/>
      <c r="M30" s="51"/>
      <c r="N30" s="13"/>
    </row>
    <row r="31" spans="1:14" x14ac:dyDescent="0.25">
      <c r="A31" s="12"/>
      <c r="B31" s="10"/>
      <c r="C31" s="10"/>
      <c r="D31" s="10"/>
      <c r="F31" s="13"/>
      <c r="G31" s="13"/>
      <c r="M31" s="51"/>
      <c r="N31" s="13"/>
    </row>
    <row r="32" spans="1:14" ht="12.75" customHeight="1" x14ac:dyDescent="0.25">
      <c r="A32" s="12"/>
      <c r="B32" s="10"/>
      <c r="C32" s="10"/>
      <c r="D32" s="10"/>
      <c r="F32" s="13"/>
      <c r="G32" s="13"/>
      <c r="M32" s="51"/>
      <c r="N32" s="13"/>
    </row>
    <row r="33" spans="1:14" x14ac:dyDescent="0.25">
      <c r="A33" s="12"/>
      <c r="B33" s="10"/>
      <c r="C33" s="10"/>
      <c r="D33" s="10"/>
      <c r="F33" s="13"/>
      <c r="G33" s="13"/>
      <c r="M33" s="51"/>
      <c r="N33" s="13"/>
    </row>
    <row r="34" spans="1:14" x14ac:dyDescent="0.25">
      <c r="A34" s="12"/>
      <c r="B34" s="10"/>
      <c r="C34" s="10"/>
      <c r="D34" s="10"/>
      <c r="F34" s="13"/>
      <c r="G34" s="13"/>
      <c r="M34" s="51"/>
      <c r="N34" s="13"/>
    </row>
    <row r="35" spans="1:14" x14ac:dyDescent="0.25">
      <c r="A35" s="12"/>
      <c r="B35" s="10"/>
      <c r="C35" s="10"/>
      <c r="D35" s="10"/>
      <c r="F35" s="13"/>
      <c r="G35" s="13"/>
      <c r="M35" s="51"/>
      <c r="N35" s="13"/>
    </row>
    <row r="36" spans="1:14" x14ac:dyDescent="0.25">
      <c r="A36" s="12"/>
      <c r="B36" s="10"/>
      <c r="C36" s="10"/>
      <c r="D36" s="10"/>
      <c r="F36" s="13"/>
      <c r="G36" s="13"/>
      <c r="M36" s="51"/>
      <c r="N36" s="13"/>
    </row>
    <row r="37" spans="1:14" x14ac:dyDescent="0.25">
      <c r="A37" s="12"/>
      <c r="B37" s="10"/>
      <c r="C37" s="10"/>
      <c r="D37" s="10"/>
      <c r="F37" s="13"/>
      <c r="G37" s="13"/>
      <c r="M37" s="51"/>
      <c r="N37" s="13"/>
    </row>
    <row r="38" spans="1:14" ht="12.75" customHeight="1" x14ac:dyDescent="0.25">
      <c r="A38" s="12"/>
      <c r="B38" s="10"/>
      <c r="C38" s="10"/>
      <c r="D38" s="10"/>
      <c r="F38" s="13"/>
      <c r="G38" s="13"/>
      <c r="M38" s="51"/>
      <c r="N38" s="13"/>
    </row>
    <row r="39" spans="1:14" x14ac:dyDescent="0.25">
      <c r="A39" s="12"/>
      <c r="B39" s="10"/>
      <c r="C39" s="10"/>
      <c r="D39" s="10"/>
      <c r="F39" s="13"/>
      <c r="G39" s="13"/>
      <c r="M39" s="51"/>
      <c r="N39" s="13"/>
    </row>
    <row r="40" spans="1:14" x14ac:dyDescent="0.25">
      <c r="A40" s="12"/>
      <c r="B40" s="10"/>
      <c r="C40" s="10"/>
      <c r="D40" s="10"/>
      <c r="F40" s="13"/>
      <c r="G40" s="13"/>
      <c r="M40" s="51"/>
      <c r="N40" s="13"/>
    </row>
    <row r="41" spans="1:14" x14ac:dyDescent="0.25">
      <c r="A41" s="12"/>
      <c r="B41" s="10"/>
      <c r="C41" s="10"/>
      <c r="D41" s="10"/>
      <c r="F41" s="13"/>
      <c r="G41" s="13"/>
      <c r="M41" s="51"/>
      <c r="N41" s="13"/>
    </row>
    <row r="42" spans="1:14" x14ac:dyDescent="0.25">
      <c r="A42" s="12"/>
      <c r="B42" s="10"/>
      <c r="C42" s="10"/>
      <c r="D42" s="10"/>
      <c r="F42" s="13"/>
      <c r="G42" s="13"/>
      <c r="M42" s="51"/>
      <c r="N42" s="13"/>
    </row>
    <row r="43" spans="1:14" x14ac:dyDescent="0.25">
      <c r="A43" s="14"/>
      <c r="F43" s="13"/>
      <c r="G43" s="13"/>
      <c r="M43" s="51"/>
      <c r="N43" s="13"/>
    </row>
    <row r="44" spans="1:14" x14ac:dyDescent="0.25">
      <c r="A44" s="14"/>
      <c r="F44" s="13"/>
      <c r="G44" s="13"/>
      <c r="M44" s="51"/>
      <c r="N44" s="13"/>
    </row>
    <row r="45" spans="1:14" x14ac:dyDescent="0.25">
      <c r="A45" s="14"/>
      <c r="F45" s="13"/>
      <c r="G45" s="13"/>
      <c r="M45" s="51"/>
      <c r="N45" s="13"/>
    </row>
    <row r="46" spans="1:14" x14ac:dyDescent="0.25">
      <c r="A46" s="14"/>
      <c r="F46" s="13"/>
      <c r="G46" s="13"/>
      <c r="M46" s="51"/>
      <c r="N46" s="13"/>
    </row>
    <row r="47" spans="1:14" x14ac:dyDescent="0.25">
      <c r="A47" s="14"/>
      <c r="F47" s="13"/>
      <c r="G47" s="13"/>
      <c r="M47" s="51"/>
      <c r="N47" s="13"/>
    </row>
    <row r="48" spans="1:14" x14ac:dyDescent="0.25">
      <c r="A48" s="14"/>
      <c r="F48" s="13"/>
      <c r="G48" s="13"/>
      <c r="M48" s="51"/>
      <c r="N48" s="13"/>
    </row>
    <row r="49" spans="1:14" x14ac:dyDescent="0.25">
      <c r="A49" s="14"/>
      <c r="F49" s="13"/>
      <c r="G49" s="13"/>
      <c r="M49" s="51"/>
      <c r="N49" s="13"/>
    </row>
    <row r="50" spans="1:14" x14ac:dyDescent="0.25">
      <c r="A50" s="14"/>
      <c r="F50" s="13"/>
      <c r="G50" s="13"/>
      <c r="M50" s="51"/>
      <c r="N50" s="13"/>
    </row>
    <row r="51" spans="1:14" x14ac:dyDescent="0.25">
      <c r="A51" s="14"/>
      <c r="F51" s="13"/>
      <c r="G51" s="13"/>
      <c r="M51" s="51"/>
      <c r="N51" s="13"/>
    </row>
    <row r="52" spans="1:14" x14ac:dyDescent="0.25">
      <c r="A52" s="15"/>
      <c r="F52" s="13"/>
      <c r="G52" s="13"/>
      <c r="M52" s="51"/>
      <c r="N52" s="13"/>
    </row>
    <row r="53" spans="1:14" x14ac:dyDescent="0.25">
      <c r="A53" s="15"/>
      <c r="F53" s="13"/>
      <c r="G53" s="13"/>
      <c r="M53" s="51"/>
      <c r="N53" s="13"/>
    </row>
    <row r="54" spans="1:14" x14ac:dyDescent="0.25">
      <c r="A54" s="15"/>
      <c r="F54" s="13"/>
      <c r="G54" s="13"/>
      <c r="M54" s="51"/>
      <c r="N54" s="13"/>
    </row>
    <row r="55" spans="1:14" x14ac:dyDescent="0.25">
      <c r="A55" s="15"/>
      <c r="F55" s="13"/>
      <c r="G55" s="13"/>
      <c r="M55" s="51"/>
      <c r="N55" s="13"/>
    </row>
    <row r="56" spans="1:14" x14ac:dyDescent="0.25">
      <c r="A56" s="15"/>
      <c r="F56" s="13"/>
      <c r="G56" s="13"/>
      <c r="M56" s="51"/>
      <c r="N56" s="13"/>
    </row>
    <row r="57" spans="1:14" x14ac:dyDescent="0.25">
      <c r="A57" s="15"/>
      <c r="F57" s="13"/>
      <c r="G57" s="13"/>
      <c r="M57" s="51"/>
      <c r="N57" s="13"/>
    </row>
    <row r="58" spans="1:14" x14ac:dyDescent="0.25">
      <c r="A58" s="15"/>
      <c r="F58" s="13"/>
      <c r="G58" s="13"/>
      <c r="M58" s="51"/>
      <c r="N58" s="13"/>
    </row>
    <row r="59" spans="1:14" x14ac:dyDescent="0.25">
      <c r="A59" s="15"/>
      <c r="F59" s="13"/>
      <c r="G59" s="13"/>
      <c r="M59" s="51"/>
      <c r="N59" s="13"/>
    </row>
    <row r="60" spans="1:14" x14ac:dyDescent="0.25">
      <c r="A60" s="15"/>
      <c r="F60" s="13"/>
      <c r="G60" s="13"/>
      <c r="M60" s="51"/>
      <c r="N60" s="13"/>
    </row>
    <row r="61" spans="1:14" x14ac:dyDescent="0.25">
      <c r="A61" s="15"/>
      <c r="F61" s="13"/>
      <c r="G61" s="13"/>
      <c r="M61" s="51"/>
      <c r="N61" s="13"/>
    </row>
    <row r="62" spans="1:14" x14ac:dyDescent="0.25">
      <c r="A62" s="15"/>
      <c r="F62" s="13"/>
      <c r="G62" s="13"/>
      <c r="M62" s="51"/>
      <c r="N62" s="13"/>
    </row>
    <row r="63" spans="1:14" x14ac:dyDescent="0.25">
      <c r="A63" s="15"/>
      <c r="F63" s="13"/>
      <c r="G63" s="13"/>
      <c r="M63" s="51"/>
      <c r="N63" s="13"/>
    </row>
    <row r="64" spans="1:14" x14ac:dyDescent="0.25">
      <c r="A64" s="15"/>
      <c r="F64" s="13"/>
      <c r="G64" s="13"/>
      <c r="M64" s="51"/>
      <c r="N64" s="13"/>
    </row>
    <row r="65" spans="1:14" x14ac:dyDescent="0.25">
      <c r="A65" s="15"/>
      <c r="F65" s="13"/>
      <c r="G65" s="13"/>
      <c r="M65" s="51"/>
      <c r="N65" s="13"/>
    </row>
    <row r="66" spans="1:14" x14ac:dyDescent="0.25">
      <c r="A66" s="15"/>
      <c r="F66" s="13"/>
      <c r="G66" s="13"/>
      <c r="M66" s="51"/>
      <c r="N66" s="13"/>
    </row>
    <row r="67" spans="1:14" x14ac:dyDescent="0.25">
      <c r="A67" s="15"/>
      <c r="F67" s="13"/>
      <c r="G67" s="13"/>
      <c r="M67" s="51"/>
      <c r="N67" s="13"/>
    </row>
    <row r="68" spans="1:14" x14ac:dyDescent="0.25">
      <c r="A68" s="15"/>
      <c r="F68" s="13"/>
      <c r="G68" s="13"/>
      <c r="M68" s="51"/>
      <c r="N68" s="13"/>
    </row>
    <row r="69" spans="1:14" x14ac:dyDescent="0.25">
      <c r="A69" s="15"/>
      <c r="F69" s="13"/>
      <c r="G69" s="13"/>
      <c r="M69" s="51"/>
      <c r="N69" s="13"/>
    </row>
    <row r="70" spans="1:14" x14ac:dyDescent="0.25">
      <c r="A70" s="15"/>
      <c r="F70" s="13"/>
      <c r="G70" s="13"/>
      <c r="M70" s="51"/>
      <c r="N70" s="13"/>
    </row>
    <row r="71" spans="1:14" x14ac:dyDescent="0.25">
      <c r="A71" s="15"/>
      <c r="F71" s="13"/>
      <c r="G71" s="13"/>
      <c r="M71" s="51"/>
      <c r="N71" s="13"/>
    </row>
    <row r="72" spans="1:14" x14ac:dyDescent="0.25">
      <c r="A72" s="15"/>
      <c r="F72" s="13"/>
      <c r="G72" s="13"/>
      <c r="M72" s="51"/>
      <c r="N72" s="13"/>
    </row>
    <row r="73" spans="1:14" x14ac:dyDescent="0.25">
      <c r="A73" s="15"/>
      <c r="F73" s="13"/>
      <c r="G73" s="13"/>
      <c r="M73" s="51"/>
      <c r="N73" s="13"/>
    </row>
    <row r="74" spans="1:14" x14ac:dyDescent="0.25">
      <c r="A74" s="15"/>
      <c r="F74" s="13"/>
      <c r="G74" s="13"/>
      <c r="M74" s="51"/>
      <c r="N74" s="13"/>
    </row>
    <row r="75" spans="1:14" x14ac:dyDescent="0.25">
      <c r="A75" s="15"/>
      <c r="F75" s="13"/>
      <c r="G75" s="13"/>
      <c r="M75" s="51"/>
      <c r="N75" s="13"/>
    </row>
    <row r="76" spans="1:14" x14ac:dyDescent="0.25">
      <c r="A76" s="15"/>
      <c r="F76" s="13"/>
      <c r="G76" s="13"/>
      <c r="M76" s="51"/>
      <c r="N76" s="13"/>
    </row>
    <row r="77" spans="1:14" x14ac:dyDescent="0.25">
      <c r="A77" s="15"/>
      <c r="F77" s="13"/>
      <c r="G77" s="13"/>
      <c r="M77" s="51"/>
      <c r="N77" s="13"/>
    </row>
    <row r="78" spans="1:14" x14ac:dyDescent="0.25">
      <c r="A78" s="15"/>
      <c r="F78" s="13"/>
      <c r="G78" s="13"/>
      <c r="M78" s="51"/>
      <c r="N78" s="13"/>
    </row>
    <row r="79" spans="1:14" x14ac:dyDescent="0.25">
      <c r="A79" s="15"/>
      <c r="F79" s="13"/>
      <c r="G79" s="13"/>
      <c r="M79" s="51"/>
      <c r="N79" s="13"/>
    </row>
    <row r="80" spans="1:14" x14ac:dyDescent="0.25">
      <c r="A80" s="15"/>
      <c r="F80" s="13"/>
      <c r="G80" s="13"/>
      <c r="M80" s="51"/>
      <c r="N80" s="13"/>
    </row>
    <row r="81" spans="1:14" x14ac:dyDescent="0.25">
      <c r="A81" s="15"/>
      <c r="F81" s="13"/>
      <c r="G81" s="13"/>
      <c r="M81" s="51"/>
      <c r="N81" s="13"/>
    </row>
    <row r="82" spans="1:14" x14ac:dyDescent="0.25">
      <c r="A82" s="15"/>
      <c r="F82" s="13"/>
      <c r="G82" s="13"/>
      <c r="M82" s="51"/>
      <c r="N82" s="13"/>
    </row>
    <row r="83" spans="1:14" x14ac:dyDescent="0.25">
      <c r="A83" s="15"/>
      <c r="F83" s="13"/>
      <c r="G83" s="13"/>
      <c r="M83" s="51"/>
      <c r="N83" s="13"/>
    </row>
    <row r="84" spans="1:14" x14ac:dyDescent="0.25">
      <c r="A84" s="15"/>
      <c r="F84" s="13"/>
      <c r="G84" s="13"/>
      <c r="M84" s="51"/>
      <c r="N84" s="13"/>
    </row>
    <row r="85" spans="1:14" x14ac:dyDescent="0.25">
      <c r="A85" s="15"/>
      <c r="F85" s="13"/>
      <c r="G85" s="13"/>
      <c r="M85" s="51"/>
      <c r="N85" s="13"/>
    </row>
    <row r="86" spans="1:14" x14ac:dyDescent="0.25">
      <c r="A86" s="15"/>
      <c r="F86" s="13"/>
      <c r="G86" s="13"/>
      <c r="M86" s="51"/>
      <c r="N86" s="13"/>
    </row>
    <row r="87" spans="1:14" x14ac:dyDescent="0.25">
      <c r="A87" s="15"/>
      <c r="F87" s="13"/>
      <c r="G87" s="13"/>
      <c r="M87" s="51"/>
      <c r="N87" s="13"/>
    </row>
    <row r="88" spans="1:14" x14ac:dyDescent="0.25">
      <c r="A88" s="15"/>
      <c r="F88" s="13"/>
      <c r="G88" s="13"/>
      <c r="M88" s="51"/>
      <c r="N88" s="13"/>
    </row>
    <row r="89" spans="1:14" x14ac:dyDescent="0.25">
      <c r="A89" s="15"/>
      <c r="F89" s="13"/>
      <c r="G89" s="13"/>
      <c r="M89" s="51"/>
      <c r="N89" s="13"/>
    </row>
    <row r="90" spans="1:14" x14ac:dyDescent="0.25">
      <c r="A90" s="15"/>
      <c r="F90" s="13"/>
      <c r="G90" s="13"/>
      <c r="M90" s="51"/>
      <c r="N90" s="13"/>
    </row>
    <row r="91" spans="1:14" x14ac:dyDescent="0.25">
      <c r="A91" s="15"/>
      <c r="F91" s="13"/>
      <c r="G91" s="13"/>
      <c r="M91" s="51"/>
      <c r="N91" s="13"/>
    </row>
    <row r="92" spans="1:14" x14ac:dyDescent="0.25">
      <c r="A92" s="15"/>
      <c r="F92" s="13"/>
      <c r="G92" s="13"/>
      <c r="M92" s="51"/>
      <c r="N92" s="13"/>
    </row>
    <row r="93" spans="1:14" x14ac:dyDescent="0.25">
      <c r="A93" s="15"/>
      <c r="F93" s="13"/>
      <c r="G93" s="13"/>
      <c r="M93" s="51"/>
      <c r="N93" s="13"/>
    </row>
    <row r="94" spans="1:14" x14ac:dyDescent="0.25">
      <c r="A94" s="15"/>
      <c r="F94" s="13"/>
      <c r="G94" s="13"/>
      <c r="M94" s="51"/>
      <c r="N94" s="13"/>
    </row>
    <row r="95" spans="1:14" x14ac:dyDescent="0.25">
      <c r="A95" s="15"/>
      <c r="F95" s="13"/>
      <c r="G95" s="13"/>
      <c r="M95" s="51"/>
      <c r="N95" s="13"/>
    </row>
    <row r="96" spans="1:14" x14ac:dyDescent="0.25">
      <c r="A96" s="15"/>
      <c r="F96" s="13"/>
      <c r="G96" s="13"/>
      <c r="M96" s="51"/>
      <c r="N96" s="13"/>
    </row>
    <row r="97" spans="1:14" x14ac:dyDescent="0.25">
      <c r="A97" s="15"/>
      <c r="F97" s="13"/>
      <c r="G97" s="13"/>
      <c r="M97" s="51"/>
      <c r="N97" s="13"/>
    </row>
    <row r="98" spans="1:14" x14ac:dyDescent="0.25">
      <c r="A98" s="15"/>
      <c r="F98" s="13"/>
      <c r="G98" s="13"/>
      <c r="M98" s="51"/>
      <c r="N98" s="13"/>
    </row>
    <row r="99" spans="1:14" x14ac:dyDescent="0.25">
      <c r="A99" s="15"/>
      <c r="F99" s="13"/>
      <c r="G99" s="13"/>
      <c r="M99" s="51"/>
      <c r="N99" s="13"/>
    </row>
    <row r="100" spans="1:14" x14ac:dyDescent="0.25">
      <c r="A100" s="15"/>
      <c r="F100" s="13"/>
      <c r="G100" s="13"/>
      <c r="M100" s="51"/>
      <c r="N100" s="13"/>
    </row>
    <row r="101" spans="1:14" x14ac:dyDescent="0.25">
      <c r="A101" s="15"/>
      <c r="F101" s="13"/>
      <c r="G101" s="13"/>
      <c r="M101" s="51"/>
      <c r="N101" s="13"/>
    </row>
    <row r="102" spans="1:14" x14ac:dyDescent="0.25">
      <c r="A102" s="15"/>
      <c r="F102" s="13"/>
      <c r="G102" s="13"/>
      <c r="M102" s="51"/>
      <c r="N102" s="13"/>
    </row>
    <row r="103" spans="1:14" x14ac:dyDescent="0.25">
      <c r="A103" s="15"/>
      <c r="F103" s="13"/>
      <c r="G103" s="13"/>
      <c r="M103" s="51"/>
      <c r="N103" s="13"/>
    </row>
    <row r="104" spans="1:14" x14ac:dyDescent="0.25">
      <c r="A104" s="15"/>
      <c r="F104" s="13"/>
      <c r="G104" s="13"/>
      <c r="M104" s="51"/>
      <c r="N104" s="13"/>
    </row>
    <row r="105" spans="1:14" x14ac:dyDescent="0.25">
      <c r="A105" s="15"/>
      <c r="F105" s="13"/>
      <c r="G105" s="13"/>
      <c r="M105" s="51"/>
      <c r="N105" s="13"/>
    </row>
    <row r="106" spans="1:14" x14ac:dyDescent="0.25">
      <c r="A106" s="15"/>
      <c r="F106" s="13"/>
      <c r="G106" s="13"/>
      <c r="M106" s="51"/>
      <c r="N106" s="13"/>
    </row>
    <row r="107" spans="1:14" x14ac:dyDescent="0.25">
      <c r="A107" s="15"/>
      <c r="F107" s="13"/>
      <c r="G107" s="13"/>
      <c r="M107" s="51"/>
      <c r="N107" s="13"/>
    </row>
    <row r="108" spans="1:14" x14ac:dyDescent="0.25">
      <c r="A108" s="15"/>
      <c r="F108" s="13"/>
      <c r="G108" s="13"/>
      <c r="M108" s="51"/>
      <c r="N108" s="13"/>
    </row>
    <row r="109" spans="1:14" x14ac:dyDescent="0.25">
      <c r="A109" s="15"/>
      <c r="F109" s="13"/>
      <c r="G109" s="13"/>
      <c r="M109" s="51"/>
      <c r="N109" s="13"/>
    </row>
    <row r="110" spans="1:14" x14ac:dyDescent="0.25">
      <c r="A110" s="15"/>
      <c r="F110" s="13"/>
      <c r="G110" s="13"/>
      <c r="M110" s="51"/>
      <c r="N110" s="13"/>
    </row>
    <row r="111" spans="1:14" x14ac:dyDescent="0.25">
      <c r="A111" s="15"/>
      <c r="F111" s="13"/>
      <c r="G111" s="13"/>
      <c r="M111" s="51"/>
      <c r="N111" s="13"/>
    </row>
    <row r="112" spans="1:14" x14ac:dyDescent="0.25">
      <c r="A112" s="15"/>
      <c r="F112" s="13"/>
      <c r="G112" s="13"/>
      <c r="M112" s="51"/>
      <c r="N112" s="13"/>
    </row>
    <row r="113" spans="1:14" x14ac:dyDescent="0.25">
      <c r="A113" s="15"/>
      <c r="F113" s="13"/>
      <c r="G113" s="13"/>
      <c r="M113" s="51"/>
      <c r="N113" s="13"/>
    </row>
    <row r="114" spans="1:14" x14ac:dyDescent="0.25">
      <c r="A114" s="15"/>
      <c r="F114" s="13"/>
      <c r="G114" s="13"/>
      <c r="M114" s="51"/>
      <c r="N114" s="13"/>
    </row>
    <row r="115" spans="1:14" x14ac:dyDescent="0.25">
      <c r="A115" s="15"/>
      <c r="F115" s="13"/>
      <c r="G115" s="13"/>
      <c r="M115" s="51"/>
      <c r="N115" s="13"/>
    </row>
    <row r="116" spans="1:14" x14ac:dyDescent="0.25">
      <c r="A116" s="15"/>
      <c r="F116" s="13"/>
      <c r="G116" s="13"/>
      <c r="M116" s="51"/>
      <c r="N116" s="13"/>
    </row>
    <row r="117" spans="1:14" x14ac:dyDescent="0.25">
      <c r="A117" s="15"/>
      <c r="F117" s="13"/>
      <c r="G117" s="13"/>
      <c r="M117" s="51"/>
      <c r="N117" s="13"/>
    </row>
    <row r="118" spans="1:14" x14ac:dyDescent="0.25">
      <c r="A118" s="15"/>
      <c r="F118" s="13"/>
      <c r="G118" s="13"/>
      <c r="M118" s="51"/>
      <c r="N118" s="13"/>
    </row>
    <row r="119" spans="1:14" x14ac:dyDescent="0.25">
      <c r="A119" s="15"/>
      <c r="F119" s="13"/>
      <c r="G119" s="13"/>
      <c r="M119" s="51"/>
      <c r="N119" s="13"/>
    </row>
    <row r="120" spans="1:14" x14ac:dyDescent="0.25">
      <c r="A120" s="15"/>
      <c r="F120" s="13"/>
      <c r="G120" s="13"/>
      <c r="M120" s="51"/>
      <c r="N120" s="13"/>
    </row>
    <row r="121" spans="1:14" x14ac:dyDescent="0.25">
      <c r="A121" s="15"/>
      <c r="F121" s="13"/>
      <c r="G121" s="13"/>
      <c r="M121" s="51"/>
      <c r="N121" s="13"/>
    </row>
    <row r="122" spans="1:14" x14ac:dyDescent="0.25">
      <c r="A122" s="15"/>
      <c r="F122" s="13"/>
      <c r="G122" s="13"/>
      <c r="M122" s="51"/>
      <c r="N122" s="13"/>
    </row>
    <row r="123" spans="1:14" x14ac:dyDescent="0.25">
      <c r="A123" s="15"/>
      <c r="F123" s="13"/>
      <c r="G123" s="13"/>
      <c r="M123" s="51"/>
      <c r="N123" s="13"/>
    </row>
    <row r="124" spans="1:14" x14ac:dyDescent="0.25">
      <c r="A124" s="15"/>
      <c r="F124" s="13"/>
      <c r="G124" s="13"/>
      <c r="M124" s="51"/>
      <c r="N124" s="13"/>
    </row>
    <row r="125" spans="1:14" x14ac:dyDescent="0.25">
      <c r="A125" s="15"/>
      <c r="F125" s="13"/>
      <c r="G125" s="13"/>
      <c r="M125" s="51"/>
      <c r="N125" s="13"/>
    </row>
    <row r="126" spans="1:14" x14ac:dyDescent="0.25">
      <c r="A126" s="15"/>
      <c r="F126" s="13"/>
      <c r="G126" s="13"/>
      <c r="M126" s="51"/>
      <c r="N126" s="13"/>
    </row>
    <row r="127" spans="1:14" x14ac:dyDescent="0.25">
      <c r="A127" s="15"/>
      <c r="F127" s="13"/>
      <c r="G127" s="13"/>
      <c r="M127" s="51"/>
      <c r="N127" s="13"/>
    </row>
    <row r="128" spans="1:14" x14ac:dyDescent="0.25">
      <c r="A128" s="15"/>
      <c r="F128" s="13"/>
      <c r="G128" s="13"/>
      <c r="M128" s="51"/>
      <c r="N128" s="13"/>
    </row>
    <row r="129" spans="1:14" x14ac:dyDescent="0.25">
      <c r="A129" s="15"/>
      <c r="F129" s="13"/>
      <c r="G129" s="13"/>
      <c r="M129" s="51"/>
      <c r="N129" s="13"/>
    </row>
    <row r="130" spans="1:14" x14ac:dyDescent="0.25">
      <c r="A130" s="15"/>
      <c r="F130" s="13"/>
      <c r="G130" s="13"/>
      <c r="M130" s="51"/>
      <c r="N130" s="13"/>
    </row>
    <row r="131" spans="1:14" x14ac:dyDescent="0.25">
      <c r="A131" s="15"/>
      <c r="F131" s="13"/>
      <c r="G131" s="13"/>
      <c r="M131" s="51"/>
      <c r="N131" s="13"/>
    </row>
    <row r="132" spans="1:14" x14ac:dyDescent="0.25">
      <c r="A132" s="15"/>
      <c r="F132" s="13"/>
      <c r="G132" s="13"/>
      <c r="M132" s="51"/>
      <c r="N132" s="13"/>
    </row>
    <row r="133" spans="1:14" x14ac:dyDescent="0.25">
      <c r="A133" s="15"/>
      <c r="F133" s="13"/>
      <c r="G133" s="13"/>
      <c r="M133" s="51"/>
      <c r="N133" s="13"/>
    </row>
    <row r="134" spans="1:14" x14ac:dyDescent="0.25">
      <c r="A134" s="15"/>
      <c r="F134" s="13"/>
      <c r="G134" s="13"/>
      <c r="M134" s="51"/>
      <c r="N134" s="13"/>
    </row>
    <row r="135" spans="1:14" x14ac:dyDescent="0.25">
      <c r="A135" s="15"/>
      <c r="F135" s="13"/>
      <c r="G135" s="13"/>
      <c r="M135" s="51"/>
      <c r="N135" s="13"/>
    </row>
    <row r="136" spans="1:14" x14ac:dyDescent="0.25">
      <c r="A136" s="15"/>
      <c r="F136" s="13"/>
      <c r="G136" s="13"/>
      <c r="M136" s="51"/>
      <c r="N136" s="13"/>
    </row>
    <row r="137" spans="1:14" x14ac:dyDescent="0.25">
      <c r="A137" s="15"/>
      <c r="F137" s="13"/>
      <c r="G137" s="13"/>
      <c r="M137" s="51"/>
      <c r="N137" s="13"/>
    </row>
    <row r="138" spans="1:14" x14ac:dyDescent="0.25">
      <c r="A138" s="15"/>
      <c r="F138" s="13"/>
      <c r="G138" s="13"/>
      <c r="M138" s="51"/>
      <c r="N138" s="13"/>
    </row>
    <row r="139" spans="1:14" x14ac:dyDescent="0.25">
      <c r="A139" s="15"/>
      <c r="F139" s="13"/>
      <c r="G139" s="13"/>
      <c r="M139" s="51"/>
      <c r="N139" s="13"/>
    </row>
    <row r="140" spans="1:14" x14ac:dyDescent="0.25">
      <c r="A140" s="15"/>
      <c r="F140" s="13"/>
      <c r="G140" s="13"/>
      <c r="M140" s="51"/>
      <c r="N140" s="13"/>
    </row>
    <row r="141" spans="1:14" x14ac:dyDescent="0.25">
      <c r="A141" s="15"/>
      <c r="F141" s="13"/>
      <c r="G141" s="13"/>
      <c r="M141" s="51"/>
      <c r="N141" s="13"/>
    </row>
    <row r="142" spans="1:14" x14ac:dyDescent="0.25">
      <c r="A142" s="15"/>
      <c r="F142" s="13"/>
      <c r="G142" s="13"/>
      <c r="M142" s="51"/>
      <c r="N142" s="13"/>
    </row>
    <row r="143" spans="1:14" x14ac:dyDescent="0.25">
      <c r="A143" s="15"/>
      <c r="F143" s="13"/>
      <c r="G143" s="13"/>
      <c r="M143" s="51"/>
      <c r="N143" s="13"/>
    </row>
    <row r="144" spans="1:14" x14ac:dyDescent="0.25">
      <c r="A144" s="15"/>
      <c r="F144" s="13"/>
      <c r="G144" s="13"/>
      <c r="M144" s="51"/>
      <c r="N144" s="13"/>
    </row>
    <row r="145" spans="1:14" x14ac:dyDescent="0.25">
      <c r="A145" s="15"/>
      <c r="F145" s="13"/>
      <c r="G145" s="13"/>
      <c r="M145" s="51"/>
      <c r="N145" s="13"/>
    </row>
    <row r="146" spans="1:14" x14ac:dyDescent="0.25">
      <c r="A146" s="15"/>
      <c r="F146" s="13"/>
      <c r="G146" s="13"/>
      <c r="M146" s="51"/>
      <c r="N146" s="13"/>
    </row>
    <row r="147" spans="1:14" x14ac:dyDescent="0.25">
      <c r="A147" s="15"/>
      <c r="F147" s="13"/>
      <c r="G147" s="13"/>
      <c r="M147" s="51"/>
      <c r="N147" s="13"/>
    </row>
    <row r="148" spans="1:14" x14ac:dyDescent="0.25">
      <c r="A148" s="15"/>
      <c r="F148" s="13"/>
      <c r="G148" s="13"/>
      <c r="M148" s="51"/>
      <c r="N148" s="13"/>
    </row>
    <row r="149" spans="1:14" x14ac:dyDescent="0.25">
      <c r="A149" s="15"/>
      <c r="F149" s="13"/>
      <c r="G149" s="13"/>
      <c r="M149" s="51"/>
      <c r="N149" s="13"/>
    </row>
    <row r="150" spans="1:14" x14ac:dyDescent="0.25">
      <c r="A150" s="15"/>
      <c r="F150" s="13"/>
      <c r="G150" s="13"/>
      <c r="M150" s="51"/>
      <c r="N150" s="13"/>
    </row>
    <row r="151" spans="1:14" x14ac:dyDescent="0.25">
      <c r="A151" s="15"/>
      <c r="F151" s="13"/>
      <c r="G151" s="13"/>
      <c r="M151" s="51"/>
      <c r="N151" s="13"/>
    </row>
    <row r="152" spans="1:14" x14ac:dyDescent="0.25">
      <c r="A152" s="15"/>
      <c r="F152" s="13"/>
      <c r="G152" s="13"/>
      <c r="M152" s="51"/>
      <c r="N152" s="13"/>
    </row>
    <row r="153" spans="1:14" x14ac:dyDescent="0.25">
      <c r="A153" s="15"/>
      <c r="F153" s="13"/>
      <c r="G153" s="13"/>
      <c r="M153" s="51"/>
      <c r="N153" s="13"/>
    </row>
    <row r="154" spans="1:14" x14ac:dyDescent="0.25">
      <c r="A154" s="15"/>
      <c r="F154" s="13"/>
      <c r="G154" s="13"/>
      <c r="M154" s="51"/>
      <c r="N154" s="13"/>
    </row>
    <row r="155" spans="1:14" x14ac:dyDescent="0.25">
      <c r="A155" s="15"/>
      <c r="F155" s="13"/>
      <c r="G155" s="13"/>
      <c r="M155" s="51"/>
      <c r="N155" s="13"/>
    </row>
    <row r="156" spans="1:14" x14ac:dyDescent="0.25">
      <c r="A156" s="15"/>
      <c r="F156" s="13"/>
      <c r="G156" s="13"/>
      <c r="M156" s="51"/>
      <c r="N156" s="13"/>
    </row>
    <row r="157" spans="1:14" x14ac:dyDescent="0.25">
      <c r="A157" s="15"/>
      <c r="F157" s="13"/>
      <c r="G157" s="13"/>
      <c r="M157" s="51"/>
      <c r="N157" s="13"/>
    </row>
    <row r="158" spans="1:14" x14ac:dyDescent="0.25">
      <c r="A158" s="15"/>
      <c r="F158" s="13"/>
      <c r="G158" s="13"/>
      <c r="M158" s="51"/>
      <c r="N158" s="13"/>
    </row>
    <row r="159" spans="1:14" x14ac:dyDescent="0.25">
      <c r="A159" s="15"/>
      <c r="F159" s="13"/>
      <c r="G159" s="13"/>
      <c r="M159" s="51"/>
      <c r="N159" s="13"/>
    </row>
    <row r="160" spans="1:14" x14ac:dyDescent="0.25">
      <c r="A160" s="15"/>
      <c r="F160" s="13"/>
      <c r="G160" s="13"/>
      <c r="M160" s="51"/>
      <c r="N160" s="13"/>
    </row>
    <row r="161" spans="1:14" x14ac:dyDescent="0.25">
      <c r="A161" s="15"/>
      <c r="F161" s="13"/>
      <c r="G161" s="13"/>
      <c r="M161" s="51"/>
      <c r="N161" s="13"/>
    </row>
    <row r="162" spans="1:14" x14ac:dyDescent="0.25">
      <c r="A162" s="15"/>
      <c r="F162" s="13"/>
      <c r="G162" s="13"/>
      <c r="M162" s="51"/>
      <c r="N162" s="13"/>
    </row>
    <row r="163" spans="1:14" x14ac:dyDescent="0.25">
      <c r="A163" s="15"/>
      <c r="F163" s="13"/>
      <c r="G163" s="13"/>
      <c r="M163" s="51"/>
      <c r="N163" s="13"/>
    </row>
    <row r="164" spans="1:14" x14ac:dyDescent="0.25">
      <c r="A164" s="15"/>
      <c r="F164" s="13"/>
      <c r="G164" s="13"/>
      <c r="M164" s="51"/>
      <c r="N164" s="13"/>
    </row>
    <row r="165" spans="1:14" x14ac:dyDescent="0.25">
      <c r="A165" s="15"/>
      <c r="F165" s="13"/>
      <c r="G165" s="13"/>
      <c r="M165" s="51"/>
      <c r="N165" s="13"/>
    </row>
    <row r="166" spans="1:14" x14ac:dyDescent="0.25">
      <c r="A166" s="15"/>
      <c r="F166" s="13"/>
      <c r="G166" s="13"/>
      <c r="M166" s="51"/>
      <c r="N166" s="13"/>
    </row>
    <row r="167" spans="1:14" x14ac:dyDescent="0.25">
      <c r="A167" s="15"/>
      <c r="F167" s="13"/>
      <c r="G167" s="13"/>
      <c r="M167" s="51"/>
      <c r="N167" s="13"/>
    </row>
    <row r="168" spans="1:14" x14ac:dyDescent="0.25">
      <c r="A168" s="15"/>
      <c r="F168" s="13"/>
      <c r="G168" s="13"/>
      <c r="M168" s="51"/>
      <c r="N168" s="13"/>
    </row>
    <row r="169" spans="1:14" x14ac:dyDescent="0.25">
      <c r="A169" s="15"/>
      <c r="F169" s="13"/>
      <c r="G169" s="13"/>
      <c r="M169" s="51"/>
      <c r="N169" s="13"/>
    </row>
    <row r="170" spans="1:14" x14ac:dyDescent="0.25">
      <c r="A170" s="15"/>
      <c r="F170" s="13"/>
      <c r="G170" s="13"/>
      <c r="M170" s="51"/>
      <c r="N170" s="13"/>
    </row>
    <row r="171" spans="1:14" x14ac:dyDescent="0.25">
      <c r="A171" s="15"/>
      <c r="F171" s="13"/>
      <c r="G171" s="13"/>
      <c r="M171" s="51"/>
      <c r="N171" s="13"/>
    </row>
    <row r="172" spans="1:14" x14ac:dyDescent="0.25">
      <c r="A172" s="15"/>
      <c r="F172" s="13"/>
      <c r="G172" s="13"/>
      <c r="M172" s="51"/>
      <c r="N172" s="13"/>
    </row>
    <row r="173" spans="1:14" x14ac:dyDescent="0.25">
      <c r="A173" s="15"/>
      <c r="F173" s="13"/>
      <c r="G173" s="13"/>
      <c r="M173" s="51"/>
      <c r="N173" s="13"/>
    </row>
    <row r="174" spans="1:14" x14ac:dyDescent="0.25">
      <c r="A174" s="15"/>
      <c r="F174" s="13"/>
      <c r="G174" s="13"/>
      <c r="M174" s="51"/>
      <c r="N174" s="13"/>
    </row>
    <row r="175" spans="1:14" x14ac:dyDescent="0.25">
      <c r="A175" s="15"/>
      <c r="F175" s="13"/>
      <c r="G175" s="13"/>
      <c r="M175" s="51"/>
      <c r="N175" s="13"/>
    </row>
    <row r="176" spans="1:14" x14ac:dyDescent="0.25">
      <c r="A176" s="15"/>
      <c r="F176" s="13"/>
      <c r="G176" s="13"/>
      <c r="M176" s="51"/>
      <c r="N176" s="13"/>
    </row>
    <row r="177" spans="1:14" x14ac:dyDescent="0.25">
      <c r="A177" s="15"/>
      <c r="F177" s="13"/>
      <c r="G177" s="13"/>
      <c r="M177" s="51"/>
      <c r="N177" s="13"/>
    </row>
    <row r="178" spans="1:14" x14ac:dyDescent="0.25">
      <c r="A178" s="15"/>
      <c r="F178" s="13"/>
      <c r="G178" s="13"/>
      <c r="M178" s="51"/>
      <c r="N178" s="13"/>
    </row>
    <row r="179" spans="1:14" x14ac:dyDescent="0.25">
      <c r="A179" s="15"/>
      <c r="F179" s="13"/>
      <c r="G179" s="13"/>
      <c r="M179" s="51"/>
      <c r="N179" s="13"/>
    </row>
    <row r="180" spans="1:14" x14ac:dyDescent="0.25">
      <c r="A180" s="15"/>
      <c r="F180" s="13"/>
      <c r="G180" s="13"/>
      <c r="M180" s="51"/>
      <c r="N180" s="13"/>
    </row>
    <row r="181" spans="1:14" x14ac:dyDescent="0.25">
      <c r="A181" s="15"/>
      <c r="F181" s="13"/>
      <c r="G181" s="13"/>
      <c r="M181" s="51"/>
      <c r="N181" s="13"/>
    </row>
    <row r="182" spans="1:14" x14ac:dyDescent="0.25">
      <c r="A182" s="15"/>
      <c r="F182" s="13"/>
      <c r="G182" s="13"/>
      <c r="M182" s="51"/>
      <c r="N182" s="13"/>
    </row>
    <row r="183" spans="1:14" x14ac:dyDescent="0.25">
      <c r="A183" s="15"/>
      <c r="F183" s="13"/>
      <c r="G183" s="13"/>
      <c r="M183" s="51"/>
      <c r="N183" s="13"/>
    </row>
    <row r="184" spans="1:14" x14ac:dyDescent="0.25">
      <c r="A184" s="15"/>
      <c r="F184" s="13"/>
      <c r="G184" s="13"/>
      <c r="M184" s="51"/>
      <c r="N184" s="13"/>
    </row>
    <row r="185" spans="1:14" x14ac:dyDescent="0.25">
      <c r="A185" s="15"/>
      <c r="F185" s="13"/>
      <c r="G185" s="13"/>
      <c r="M185" s="51"/>
      <c r="N185" s="13"/>
    </row>
    <row r="186" spans="1:14" x14ac:dyDescent="0.25">
      <c r="A186" s="15"/>
      <c r="F186" s="13"/>
      <c r="G186" s="13"/>
      <c r="M186" s="51"/>
      <c r="N186" s="13"/>
    </row>
    <row r="187" spans="1:14" x14ac:dyDescent="0.25">
      <c r="A187" s="15"/>
      <c r="F187" s="13"/>
      <c r="G187" s="13"/>
      <c r="M187" s="51"/>
      <c r="N187" s="13"/>
    </row>
    <row r="188" spans="1:14" x14ac:dyDescent="0.25">
      <c r="A188" s="15"/>
      <c r="F188" s="13"/>
      <c r="G188" s="13"/>
      <c r="M188" s="51"/>
      <c r="N188" s="13"/>
    </row>
    <row r="189" spans="1:14" x14ac:dyDescent="0.25">
      <c r="A189" s="15"/>
      <c r="F189" s="13"/>
      <c r="G189" s="13"/>
      <c r="M189" s="51"/>
      <c r="N189" s="13"/>
    </row>
    <row r="190" spans="1:14" x14ac:dyDescent="0.25">
      <c r="A190" s="15"/>
      <c r="F190" s="13"/>
      <c r="G190" s="13"/>
      <c r="M190" s="51"/>
      <c r="N190" s="13"/>
    </row>
    <row r="191" spans="1:14" x14ac:dyDescent="0.25">
      <c r="A191" s="15"/>
      <c r="F191" s="13"/>
      <c r="G191" s="13"/>
      <c r="M191" s="51"/>
      <c r="N191" s="13"/>
    </row>
    <row r="192" spans="1:14" x14ac:dyDescent="0.25">
      <c r="A192" s="15"/>
      <c r="F192" s="13"/>
      <c r="G192" s="13"/>
      <c r="M192" s="51"/>
      <c r="N192" s="13"/>
    </row>
    <row r="193" spans="1:14" x14ac:dyDescent="0.25">
      <c r="A193" s="15"/>
      <c r="F193" s="13"/>
      <c r="G193" s="13"/>
      <c r="M193" s="51"/>
      <c r="N193" s="13"/>
    </row>
    <row r="194" spans="1:14" x14ac:dyDescent="0.25">
      <c r="A194" s="15"/>
      <c r="F194" s="13"/>
      <c r="G194" s="13"/>
      <c r="M194" s="51"/>
      <c r="N194" s="13"/>
    </row>
    <row r="195" spans="1:14" x14ac:dyDescent="0.25">
      <c r="A195" s="15"/>
      <c r="F195" s="13"/>
      <c r="G195" s="13"/>
      <c r="M195" s="51"/>
      <c r="N195" s="13"/>
    </row>
    <row r="196" spans="1:14" x14ac:dyDescent="0.25">
      <c r="A196" s="15"/>
      <c r="F196" s="13"/>
      <c r="G196" s="13"/>
      <c r="M196" s="51"/>
      <c r="N196" s="13"/>
    </row>
    <row r="197" spans="1:14" x14ac:dyDescent="0.25">
      <c r="A197" s="15"/>
      <c r="F197" s="13"/>
      <c r="G197" s="13"/>
      <c r="M197" s="51"/>
      <c r="N197" s="13"/>
    </row>
    <row r="198" spans="1:14" x14ac:dyDescent="0.25">
      <c r="A198" s="15"/>
      <c r="F198" s="13"/>
      <c r="G198" s="13"/>
      <c r="M198" s="51"/>
      <c r="N198" s="13"/>
    </row>
    <row r="199" spans="1:14" x14ac:dyDescent="0.25">
      <c r="A199" s="15"/>
      <c r="F199" s="13"/>
      <c r="G199" s="13"/>
      <c r="M199" s="51"/>
      <c r="N199" s="13"/>
    </row>
    <row r="200" spans="1:14" x14ac:dyDescent="0.25">
      <c r="F200" s="13"/>
      <c r="G200" s="13"/>
      <c r="M200" s="51"/>
      <c r="N200" s="13"/>
    </row>
    <row r="201" spans="1:14" x14ac:dyDescent="0.25">
      <c r="F201" s="13"/>
      <c r="G201" s="13"/>
      <c r="M201" s="51"/>
      <c r="N201" s="13"/>
    </row>
    <row r="202" spans="1:14" x14ac:dyDescent="0.25">
      <c r="F202" s="13"/>
      <c r="G202" s="13"/>
      <c r="M202" s="51"/>
      <c r="N202" s="13"/>
    </row>
    <row r="203" spans="1:14" x14ac:dyDescent="0.25">
      <c r="F203" s="13"/>
      <c r="G203" s="13"/>
      <c r="M203" s="51"/>
      <c r="N203" s="13"/>
    </row>
    <row r="204" spans="1:14" x14ac:dyDescent="0.25">
      <c r="F204" s="13"/>
      <c r="G204" s="13"/>
      <c r="M204" s="51"/>
      <c r="N204" s="13"/>
    </row>
    <row r="205" spans="1:14" x14ac:dyDescent="0.25">
      <c r="F205" s="13"/>
      <c r="G205" s="13"/>
      <c r="M205" s="51"/>
      <c r="N205" s="13"/>
    </row>
    <row r="206" spans="1:14" x14ac:dyDescent="0.25">
      <c r="F206" s="13"/>
      <c r="G206" s="13"/>
      <c r="M206" s="51"/>
      <c r="N206" s="13"/>
    </row>
    <row r="207" spans="1:14" x14ac:dyDescent="0.25">
      <c r="F207" s="13"/>
      <c r="G207" s="13"/>
      <c r="M207" s="51"/>
      <c r="N207" s="13"/>
    </row>
    <row r="208" spans="1:14" x14ac:dyDescent="0.25">
      <c r="F208" s="13"/>
      <c r="G208" s="13"/>
      <c r="M208" s="51"/>
      <c r="N208" s="13"/>
    </row>
    <row r="209" spans="6:14" x14ac:dyDescent="0.25">
      <c r="F209" s="13"/>
      <c r="G209" s="13"/>
      <c r="M209" s="51"/>
      <c r="N209" s="13"/>
    </row>
    <row r="210" spans="6:14" x14ac:dyDescent="0.25">
      <c r="F210" s="13"/>
      <c r="G210" s="13"/>
      <c r="M210" s="51"/>
      <c r="N210" s="13"/>
    </row>
    <row r="211" spans="6:14" x14ac:dyDescent="0.25">
      <c r="F211" s="13"/>
      <c r="G211" s="13"/>
      <c r="M211" s="51"/>
      <c r="N211" s="13"/>
    </row>
    <row r="212" spans="6:14" x14ac:dyDescent="0.25">
      <c r="F212" s="13"/>
      <c r="G212" s="13"/>
      <c r="M212" s="51"/>
      <c r="N212" s="13"/>
    </row>
    <row r="213" spans="6:14" x14ac:dyDescent="0.25">
      <c r="F213" s="13"/>
      <c r="G213" s="13"/>
      <c r="M213" s="51"/>
      <c r="N213" s="13"/>
    </row>
    <row r="214" spans="6:14" x14ac:dyDescent="0.25">
      <c r="F214" s="13"/>
      <c r="G214" s="13"/>
      <c r="M214" s="51"/>
      <c r="N214" s="13"/>
    </row>
    <row r="215" spans="6:14" x14ac:dyDescent="0.25">
      <c r="F215" s="13"/>
      <c r="G215" s="13"/>
      <c r="M215" s="51"/>
      <c r="N215" s="13"/>
    </row>
    <row r="216" spans="6:14" x14ac:dyDescent="0.25">
      <c r="F216" s="13"/>
      <c r="G216" s="13"/>
      <c r="M216" s="51"/>
      <c r="N216" s="13"/>
    </row>
    <row r="217" spans="6:14" x14ac:dyDescent="0.25">
      <c r="F217" s="13"/>
      <c r="G217" s="13"/>
      <c r="M217" s="51"/>
      <c r="N217" s="13"/>
    </row>
    <row r="218" spans="6:14" x14ac:dyDescent="0.25">
      <c r="F218" s="13"/>
      <c r="G218" s="13"/>
      <c r="M218" s="51"/>
      <c r="N218" s="13"/>
    </row>
    <row r="219" spans="6:14" x14ac:dyDescent="0.25">
      <c r="F219" s="13"/>
      <c r="G219" s="13"/>
      <c r="M219" s="51"/>
      <c r="N219" s="13"/>
    </row>
    <row r="220" spans="6:14" x14ac:dyDescent="0.25">
      <c r="F220" s="13"/>
      <c r="G220" s="13"/>
      <c r="M220" s="51"/>
      <c r="N220" s="13"/>
    </row>
    <row r="221" spans="6:14" x14ac:dyDescent="0.25">
      <c r="F221" s="13"/>
      <c r="G221" s="13"/>
      <c r="M221" s="51"/>
      <c r="N221" s="13"/>
    </row>
    <row r="222" spans="6:14" x14ac:dyDescent="0.25">
      <c r="F222" s="13"/>
      <c r="G222" s="13"/>
      <c r="M222" s="51"/>
      <c r="N222" s="13"/>
    </row>
    <row r="223" spans="6:14" x14ac:dyDescent="0.25">
      <c r="F223" s="13"/>
      <c r="G223" s="13"/>
      <c r="M223" s="51"/>
      <c r="N223" s="13"/>
    </row>
    <row r="224" spans="6:14" x14ac:dyDescent="0.25">
      <c r="F224" s="13"/>
      <c r="G224" s="13"/>
      <c r="M224" s="51"/>
      <c r="N224" s="13"/>
    </row>
    <row r="225" spans="6:14" x14ac:dyDescent="0.25">
      <c r="F225" s="13"/>
      <c r="G225" s="13"/>
      <c r="M225" s="51"/>
      <c r="N225" s="13"/>
    </row>
    <row r="226" spans="6:14" x14ac:dyDescent="0.25">
      <c r="F226" s="13"/>
      <c r="G226" s="13"/>
      <c r="M226" s="51"/>
      <c r="N226" s="13"/>
    </row>
    <row r="227" spans="6:14" x14ac:dyDescent="0.25">
      <c r="F227" s="13"/>
      <c r="G227" s="13"/>
      <c r="M227" s="51"/>
      <c r="N227" s="13"/>
    </row>
    <row r="228" spans="6:14" x14ac:dyDescent="0.25">
      <c r="F228" s="13"/>
      <c r="G228" s="13"/>
      <c r="M228" s="51"/>
      <c r="N228" s="13"/>
    </row>
    <row r="229" spans="6:14" x14ac:dyDescent="0.25">
      <c r="F229" s="13"/>
      <c r="G229" s="13"/>
      <c r="M229" s="51"/>
      <c r="N229" s="13"/>
    </row>
    <row r="230" spans="6:14" x14ac:dyDescent="0.25">
      <c r="F230" s="13"/>
      <c r="G230" s="13"/>
      <c r="M230" s="51"/>
      <c r="N230" s="13"/>
    </row>
    <row r="231" spans="6:14" x14ac:dyDescent="0.25">
      <c r="F231" s="13"/>
      <c r="G231" s="13"/>
      <c r="M231" s="51"/>
      <c r="N231" s="13"/>
    </row>
    <row r="232" spans="6:14" x14ac:dyDescent="0.25">
      <c r="F232" s="13"/>
      <c r="G232" s="13"/>
      <c r="M232" s="51"/>
      <c r="N232" s="13"/>
    </row>
    <row r="233" spans="6:14" x14ac:dyDescent="0.25">
      <c r="F233" s="13"/>
      <c r="G233" s="13"/>
      <c r="M233" s="51"/>
      <c r="N233" s="13"/>
    </row>
    <row r="234" spans="6:14" x14ac:dyDescent="0.25">
      <c r="F234" s="13"/>
      <c r="G234" s="13"/>
      <c r="M234" s="51"/>
      <c r="N234" s="13"/>
    </row>
    <row r="235" spans="6:14" x14ac:dyDescent="0.25">
      <c r="F235" s="13"/>
      <c r="G235" s="13"/>
      <c r="M235" s="51"/>
      <c r="N235" s="13"/>
    </row>
    <row r="236" spans="6:14" x14ac:dyDescent="0.25">
      <c r="F236" s="13"/>
      <c r="G236" s="13"/>
      <c r="M236" s="51"/>
      <c r="N236" s="13"/>
    </row>
    <row r="237" spans="6:14" x14ac:dyDescent="0.25">
      <c r="F237" s="13"/>
      <c r="G237" s="13"/>
      <c r="M237" s="51"/>
      <c r="N237" s="13"/>
    </row>
    <row r="238" spans="6:14" x14ac:dyDescent="0.25">
      <c r="F238" s="13"/>
      <c r="G238" s="13"/>
      <c r="M238" s="51"/>
      <c r="N238" s="13"/>
    </row>
    <row r="239" spans="6:14" x14ac:dyDescent="0.25">
      <c r="F239" s="13"/>
      <c r="G239" s="13"/>
      <c r="M239" s="51"/>
      <c r="N239" s="13"/>
    </row>
    <row r="240" spans="6:14" x14ac:dyDescent="0.25">
      <c r="F240" s="13"/>
      <c r="G240" s="13"/>
      <c r="M240" s="51"/>
      <c r="N240" s="13"/>
    </row>
    <row r="241" spans="6:14" x14ac:dyDescent="0.25">
      <c r="F241" s="13"/>
      <c r="G241" s="13"/>
      <c r="M241" s="51"/>
      <c r="N241" s="13"/>
    </row>
    <row r="242" spans="6:14" x14ac:dyDescent="0.25">
      <c r="F242" s="13"/>
      <c r="G242" s="13"/>
      <c r="M242" s="51"/>
      <c r="N242" s="13"/>
    </row>
    <row r="243" spans="6:14" x14ac:dyDescent="0.25">
      <c r="F243" s="13"/>
      <c r="G243" s="13"/>
      <c r="M243" s="51"/>
      <c r="N243" s="13"/>
    </row>
    <row r="244" spans="6:14" x14ac:dyDescent="0.25">
      <c r="F244" s="13"/>
      <c r="G244" s="13"/>
      <c r="M244" s="51"/>
      <c r="N244" s="13"/>
    </row>
    <row r="245" spans="6:14" x14ac:dyDescent="0.25">
      <c r="F245" s="13"/>
      <c r="G245" s="13"/>
      <c r="M245" s="51"/>
      <c r="N245" s="13"/>
    </row>
    <row r="246" spans="6:14" x14ac:dyDescent="0.25">
      <c r="F246" s="13"/>
      <c r="G246" s="13"/>
      <c r="M246" s="51"/>
      <c r="N246" s="13"/>
    </row>
    <row r="247" spans="6:14" x14ac:dyDescent="0.25">
      <c r="F247" s="13"/>
      <c r="G247" s="13"/>
      <c r="M247" s="51"/>
      <c r="N247" s="13"/>
    </row>
    <row r="248" spans="6:14" x14ac:dyDescent="0.25">
      <c r="F248" s="13"/>
      <c r="G248" s="13"/>
      <c r="M248" s="51"/>
      <c r="N248" s="13"/>
    </row>
    <row r="249" spans="6:14" x14ac:dyDescent="0.25">
      <c r="F249" s="13"/>
      <c r="G249" s="13"/>
      <c r="M249" s="51"/>
      <c r="N249" s="13"/>
    </row>
    <row r="250" spans="6:14" x14ac:dyDescent="0.25">
      <c r="F250" s="13"/>
      <c r="G250" s="13"/>
      <c r="M250" s="51"/>
      <c r="N250" s="13"/>
    </row>
    <row r="251" spans="6:14" x14ac:dyDescent="0.25">
      <c r="F251" s="13"/>
      <c r="G251" s="13"/>
      <c r="M251" s="51"/>
      <c r="N251" s="13"/>
    </row>
    <row r="252" spans="6:14" x14ac:dyDescent="0.25">
      <c r="F252" s="13"/>
      <c r="G252" s="13"/>
      <c r="M252" s="51"/>
      <c r="N252" s="13"/>
    </row>
    <row r="253" spans="6:14" x14ac:dyDescent="0.25">
      <c r="F253" s="13"/>
      <c r="G253" s="13"/>
      <c r="M253" s="51"/>
      <c r="N253" s="13"/>
    </row>
    <row r="254" spans="6:14" x14ac:dyDescent="0.25">
      <c r="F254" s="13"/>
      <c r="G254" s="13"/>
      <c r="M254" s="51"/>
      <c r="N254" s="13"/>
    </row>
    <row r="255" spans="6:14" x14ac:dyDescent="0.25">
      <c r="F255" s="13"/>
      <c r="G255" s="13"/>
      <c r="M255" s="51"/>
      <c r="N255" s="13"/>
    </row>
    <row r="256" spans="6:14" x14ac:dyDescent="0.25">
      <c r="F256" s="13"/>
      <c r="G256" s="13"/>
      <c r="M256" s="51"/>
      <c r="N256" s="13"/>
    </row>
    <row r="257" spans="6:14" x14ac:dyDescent="0.25">
      <c r="F257" s="13"/>
      <c r="G257" s="13"/>
      <c r="M257" s="51"/>
      <c r="N257" s="13"/>
    </row>
    <row r="258" spans="6:14" x14ac:dyDescent="0.25">
      <c r="F258" s="13"/>
      <c r="G258" s="13"/>
      <c r="M258" s="51"/>
      <c r="N258" s="13"/>
    </row>
    <row r="259" spans="6:14" x14ac:dyDescent="0.25">
      <c r="F259" s="13"/>
      <c r="G259" s="13"/>
      <c r="M259" s="51"/>
      <c r="N259" s="13"/>
    </row>
    <row r="260" spans="6:14" x14ac:dyDescent="0.25">
      <c r="F260" s="13"/>
      <c r="G260" s="13"/>
      <c r="M260" s="51"/>
      <c r="N260" s="13"/>
    </row>
    <row r="261" spans="6:14" x14ac:dyDescent="0.25">
      <c r="F261" s="13"/>
      <c r="G261" s="13"/>
      <c r="M261" s="51"/>
      <c r="N261" s="13"/>
    </row>
    <row r="262" spans="6:14" x14ac:dyDescent="0.25">
      <c r="F262" s="13"/>
      <c r="G262" s="13"/>
      <c r="M262" s="51"/>
      <c r="N262" s="13"/>
    </row>
    <row r="263" spans="6:14" x14ac:dyDescent="0.25">
      <c r="F263" s="13"/>
      <c r="G263" s="13"/>
      <c r="M263" s="51"/>
      <c r="N263" s="13"/>
    </row>
    <row r="264" spans="6:14" x14ac:dyDescent="0.25">
      <c r="F264" s="13"/>
      <c r="G264" s="13"/>
      <c r="M264" s="51"/>
      <c r="N264" s="13"/>
    </row>
    <row r="265" spans="6:14" x14ac:dyDescent="0.25">
      <c r="F265" s="13"/>
      <c r="G265" s="13"/>
      <c r="M265" s="51"/>
      <c r="N265" s="13"/>
    </row>
    <row r="266" spans="6:14" x14ac:dyDescent="0.25">
      <c r="F266" s="13"/>
      <c r="G266" s="13"/>
      <c r="M266" s="51"/>
      <c r="N266" s="13"/>
    </row>
    <row r="267" spans="6:14" x14ac:dyDescent="0.25">
      <c r="F267" s="13"/>
      <c r="G267" s="13"/>
      <c r="M267" s="51"/>
      <c r="N267" s="13"/>
    </row>
    <row r="268" spans="6:14" x14ac:dyDescent="0.25">
      <c r="F268" s="13"/>
      <c r="G268" s="13"/>
      <c r="M268" s="51"/>
      <c r="N268" s="13"/>
    </row>
    <row r="269" spans="6:14" x14ac:dyDescent="0.25">
      <c r="F269" s="13"/>
      <c r="G269" s="13"/>
      <c r="M269" s="51"/>
      <c r="N269" s="13"/>
    </row>
    <row r="270" spans="6:14" x14ac:dyDescent="0.25">
      <c r="F270" s="13"/>
      <c r="G270" s="13"/>
      <c r="M270" s="51"/>
      <c r="N270" s="13"/>
    </row>
    <row r="271" spans="6:14" x14ac:dyDescent="0.25">
      <c r="F271" s="13"/>
      <c r="G271" s="13"/>
      <c r="M271" s="51"/>
      <c r="N271" s="13"/>
    </row>
    <row r="272" spans="6:14" x14ac:dyDescent="0.25">
      <c r="F272" s="13"/>
      <c r="G272" s="13"/>
      <c r="M272" s="51"/>
      <c r="N272" s="13"/>
    </row>
    <row r="273" spans="6:14" x14ac:dyDescent="0.25">
      <c r="F273" s="13"/>
      <c r="G273" s="13"/>
      <c r="M273" s="51"/>
      <c r="N273" s="13"/>
    </row>
    <row r="274" spans="6:14" x14ac:dyDescent="0.25">
      <c r="F274" s="13"/>
      <c r="G274" s="13"/>
      <c r="M274" s="51"/>
      <c r="N274" s="13"/>
    </row>
    <row r="275" spans="6:14" x14ac:dyDescent="0.25">
      <c r="F275" s="13"/>
      <c r="G275" s="13"/>
      <c r="M275" s="51"/>
      <c r="N275" s="13"/>
    </row>
    <row r="276" spans="6:14" x14ac:dyDescent="0.25">
      <c r="F276" s="13"/>
      <c r="G276" s="13"/>
      <c r="M276" s="51"/>
      <c r="N276" s="13"/>
    </row>
    <row r="277" spans="6:14" x14ac:dyDescent="0.25">
      <c r="F277" s="13"/>
      <c r="G277" s="13"/>
      <c r="M277" s="51"/>
      <c r="N277" s="13"/>
    </row>
    <row r="278" spans="6:14" x14ac:dyDescent="0.25">
      <c r="F278" s="13"/>
      <c r="G278" s="13"/>
      <c r="M278" s="51"/>
      <c r="N278" s="13"/>
    </row>
    <row r="279" spans="6:14" x14ac:dyDescent="0.25">
      <c r="F279" s="13"/>
      <c r="G279" s="13"/>
      <c r="M279" s="51"/>
      <c r="N279" s="13"/>
    </row>
    <row r="280" spans="6:14" x14ac:dyDescent="0.25">
      <c r="F280" s="13"/>
      <c r="G280" s="13"/>
      <c r="M280" s="51"/>
      <c r="N280" s="13"/>
    </row>
    <row r="281" spans="6:14" x14ac:dyDescent="0.25">
      <c r="F281" s="13"/>
      <c r="G281" s="13"/>
      <c r="M281" s="51"/>
      <c r="N281" s="13"/>
    </row>
    <row r="282" spans="6:14" x14ac:dyDescent="0.25">
      <c r="F282" s="13"/>
      <c r="G282" s="13"/>
      <c r="M282" s="51"/>
      <c r="N282" s="13"/>
    </row>
    <row r="283" spans="6:14" x14ac:dyDescent="0.25">
      <c r="F283" s="13"/>
      <c r="G283" s="13"/>
      <c r="M283" s="51"/>
      <c r="N283" s="13"/>
    </row>
    <row r="284" spans="6:14" x14ac:dyDescent="0.25">
      <c r="F284" s="13"/>
      <c r="G284" s="13"/>
      <c r="M284" s="51"/>
      <c r="N284" s="13"/>
    </row>
    <row r="285" spans="6:14" x14ac:dyDescent="0.25">
      <c r="F285" s="13"/>
      <c r="G285" s="13"/>
      <c r="M285" s="51"/>
      <c r="N285" s="13"/>
    </row>
    <row r="286" spans="6:14" x14ac:dyDescent="0.25">
      <c r="F286" s="13"/>
      <c r="G286" s="13"/>
      <c r="M286" s="51"/>
      <c r="N286" s="13"/>
    </row>
    <row r="287" spans="6:14" x14ac:dyDescent="0.25">
      <c r="F287" s="13"/>
      <c r="G287" s="13"/>
      <c r="M287" s="51"/>
      <c r="N287" s="13"/>
    </row>
    <row r="288" spans="6:14" x14ac:dyDescent="0.25">
      <c r="F288" s="13"/>
      <c r="G288" s="13"/>
      <c r="M288" s="51"/>
      <c r="N288" s="13"/>
    </row>
    <row r="289" spans="6:14" x14ac:dyDescent="0.25">
      <c r="F289" s="13"/>
      <c r="G289" s="13"/>
      <c r="M289" s="51"/>
      <c r="N289" s="13"/>
    </row>
    <row r="290" spans="6:14" x14ac:dyDescent="0.25">
      <c r="F290" s="13"/>
      <c r="G290" s="13"/>
      <c r="M290" s="51"/>
      <c r="N290" s="13"/>
    </row>
    <row r="291" spans="6:14" x14ac:dyDescent="0.25">
      <c r="F291" s="13"/>
      <c r="G291" s="13"/>
      <c r="M291" s="51"/>
      <c r="N291" s="13"/>
    </row>
    <row r="292" spans="6:14" x14ac:dyDescent="0.25">
      <c r="F292" s="13"/>
      <c r="G292" s="13"/>
      <c r="M292" s="51"/>
      <c r="N292" s="13"/>
    </row>
    <row r="293" spans="6:14" x14ac:dyDescent="0.25">
      <c r="F293" s="13"/>
      <c r="G293" s="13"/>
      <c r="M293" s="51"/>
      <c r="N293" s="13"/>
    </row>
    <row r="294" spans="6:14" x14ac:dyDescent="0.25">
      <c r="F294" s="13"/>
      <c r="G294" s="13"/>
      <c r="M294" s="51"/>
      <c r="N294" s="13"/>
    </row>
    <row r="295" spans="6:14" x14ac:dyDescent="0.25">
      <c r="F295" s="13"/>
      <c r="G295" s="13"/>
      <c r="M295" s="51"/>
      <c r="N295" s="13"/>
    </row>
    <row r="296" spans="6:14" x14ac:dyDescent="0.25">
      <c r="F296" s="13"/>
      <c r="G296" s="13"/>
      <c r="M296" s="51"/>
      <c r="N296" s="13"/>
    </row>
    <row r="297" spans="6:14" x14ac:dyDescent="0.25">
      <c r="F297" s="13"/>
      <c r="G297" s="13"/>
      <c r="M297" s="51"/>
      <c r="N297" s="13"/>
    </row>
    <row r="298" spans="6:14" x14ac:dyDescent="0.25">
      <c r="F298" s="13"/>
      <c r="G298" s="13"/>
      <c r="M298" s="51"/>
      <c r="N298" s="13"/>
    </row>
    <row r="299" spans="6:14" x14ac:dyDescent="0.25">
      <c r="F299" s="13"/>
      <c r="G299" s="13"/>
      <c r="M299" s="51"/>
      <c r="N299" s="13"/>
    </row>
    <row r="300" spans="6:14" x14ac:dyDescent="0.25">
      <c r="F300" s="13"/>
      <c r="G300" s="13"/>
      <c r="M300" s="51"/>
      <c r="N300" s="13"/>
    </row>
    <row r="301" spans="6:14" x14ac:dyDescent="0.25">
      <c r="F301" s="13"/>
      <c r="G301" s="13"/>
      <c r="M301" s="51"/>
      <c r="N301" s="13"/>
    </row>
    <row r="302" spans="6:14" x14ac:dyDescent="0.25">
      <c r="F302" s="13"/>
      <c r="G302" s="13"/>
      <c r="M302" s="51"/>
      <c r="N302" s="13"/>
    </row>
    <row r="303" spans="6:14" x14ac:dyDescent="0.25">
      <c r="F303" s="13"/>
      <c r="G303" s="13"/>
      <c r="M303" s="51"/>
      <c r="N303" s="13"/>
    </row>
    <row r="304" spans="6:14" x14ac:dyDescent="0.25">
      <c r="F304" s="13"/>
      <c r="G304" s="13"/>
      <c r="M304" s="51"/>
      <c r="N304" s="13"/>
    </row>
    <row r="305" spans="6:14" x14ac:dyDescent="0.25">
      <c r="F305" s="13"/>
      <c r="G305" s="13"/>
      <c r="M305" s="51"/>
      <c r="N305" s="13"/>
    </row>
    <row r="306" spans="6:14" x14ac:dyDescent="0.25">
      <c r="F306" s="13"/>
      <c r="G306" s="13"/>
      <c r="M306" s="51"/>
      <c r="N306" s="13"/>
    </row>
    <row r="307" spans="6:14" x14ac:dyDescent="0.25">
      <c r="F307" s="13"/>
      <c r="G307" s="13"/>
      <c r="M307" s="51"/>
      <c r="N307" s="13"/>
    </row>
    <row r="308" spans="6:14" x14ac:dyDescent="0.25">
      <c r="F308" s="13"/>
      <c r="G308" s="13"/>
      <c r="M308" s="51"/>
      <c r="N308" s="13"/>
    </row>
    <row r="309" spans="6:14" x14ac:dyDescent="0.25">
      <c r="F309" s="13"/>
      <c r="G309" s="13"/>
      <c r="M309" s="51"/>
      <c r="N309" s="13"/>
    </row>
    <row r="310" spans="6:14" x14ac:dyDescent="0.25">
      <c r="F310" s="13"/>
      <c r="G310" s="13"/>
      <c r="M310" s="51"/>
      <c r="N310" s="13"/>
    </row>
    <row r="311" spans="6:14" x14ac:dyDescent="0.25">
      <c r="F311" s="13"/>
      <c r="G311" s="13"/>
      <c r="M311" s="51"/>
      <c r="N311" s="13"/>
    </row>
    <row r="312" spans="6:14" x14ac:dyDescent="0.25">
      <c r="F312" s="13"/>
      <c r="G312" s="13"/>
      <c r="M312" s="51"/>
      <c r="N312" s="13"/>
    </row>
    <row r="313" spans="6:14" x14ac:dyDescent="0.25">
      <c r="F313" s="13"/>
      <c r="G313" s="13"/>
      <c r="M313" s="51"/>
      <c r="N313" s="13"/>
    </row>
    <row r="314" spans="6:14" x14ac:dyDescent="0.25">
      <c r="F314" s="13"/>
      <c r="G314" s="13"/>
      <c r="M314" s="51"/>
      <c r="N314" s="13"/>
    </row>
    <row r="315" spans="6:14" x14ac:dyDescent="0.25">
      <c r="F315" s="13"/>
      <c r="G315" s="13"/>
      <c r="M315" s="51"/>
      <c r="N315" s="13"/>
    </row>
    <row r="316" spans="6:14" x14ac:dyDescent="0.25">
      <c r="F316" s="13"/>
      <c r="G316" s="13"/>
      <c r="M316" s="51"/>
      <c r="N316" s="13"/>
    </row>
    <row r="317" spans="6:14" x14ac:dyDescent="0.25">
      <c r="F317" s="13"/>
      <c r="G317" s="13"/>
      <c r="M317" s="51"/>
      <c r="N317" s="13"/>
    </row>
    <row r="318" spans="6:14" x14ac:dyDescent="0.25">
      <c r="F318" s="13"/>
      <c r="G318" s="13"/>
      <c r="M318" s="51"/>
      <c r="N318" s="13"/>
    </row>
    <row r="319" spans="6:14" x14ac:dyDescent="0.25">
      <c r="F319" s="13"/>
      <c r="G319" s="13"/>
      <c r="M319" s="51"/>
      <c r="N319" s="13"/>
    </row>
    <row r="320" spans="6:14" x14ac:dyDescent="0.25">
      <c r="F320" s="13"/>
      <c r="G320" s="13"/>
      <c r="M320" s="51"/>
      <c r="N320" s="13"/>
    </row>
    <row r="321" spans="6:14" x14ac:dyDescent="0.25">
      <c r="F321" s="13"/>
      <c r="G321" s="13"/>
      <c r="M321" s="51"/>
      <c r="N321" s="13"/>
    </row>
    <row r="322" spans="6:14" x14ac:dyDescent="0.25">
      <c r="F322" s="13"/>
      <c r="G322" s="13"/>
      <c r="M322" s="51"/>
      <c r="N322" s="13"/>
    </row>
    <row r="323" spans="6:14" x14ac:dyDescent="0.25">
      <c r="F323" s="13"/>
      <c r="G323" s="13"/>
      <c r="M323" s="51"/>
      <c r="N323" s="13"/>
    </row>
    <row r="324" spans="6:14" x14ac:dyDescent="0.25">
      <c r="F324" s="13"/>
      <c r="G324" s="13"/>
      <c r="M324" s="51"/>
      <c r="N324" s="13"/>
    </row>
    <row r="325" spans="6:14" x14ac:dyDescent="0.25">
      <c r="F325" s="13"/>
      <c r="G325" s="13"/>
      <c r="M325" s="51"/>
      <c r="N325" s="13"/>
    </row>
    <row r="326" spans="6:14" x14ac:dyDescent="0.25">
      <c r="F326" s="13"/>
      <c r="G326" s="13"/>
      <c r="M326" s="51"/>
      <c r="N326" s="13"/>
    </row>
    <row r="327" spans="6:14" x14ac:dyDescent="0.25">
      <c r="F327" s="13"/>
      <c r="G327" s="13"/>
      <c r="M327" s="51"/>
      <c r="N327" s="13"/>
    </row>
    <row r="328" spans="6:14" x14ac:dyDescent="0.25">
      <c r="F328" s="13"/>
      <c r="G328" s="13"/>
      <c r="M328" s="51"/>
      <c r="N328" s="13"/>
    </row>
    <row r="329" spans="6:14" x14ac:dyDescent="0.25">
      <c r="F329" s="13"/>
      <c r="G329" s="13"/>
      <c r="M329" s="51"/>
      <c r="N329" s="13"/>
    </row>
    <row r="330" spans="6:14" x14ac:dyDescent="0.25">
      <c r="F330" s="13"/>
      <c r="G330" s="13"/>
      <c r="M330" s="51"/>
      <c r="N330" s="13"/>
    </row>
    <row r="331" spans="6:14" x14ac:dyDescent="0.25">
      <c r="F331" s="13"/>
      <c r="G331" s="13"/>
      <c r="M331" s="51"/>
      <c r="N331" s="13"/>
    </row>
    <row r="332" spans="6:14" x14ac:dyDescent="0.25">
      <c r="F332" s="13"/>
      <c r="G332" s="13"/>
      <c r="M332" s="51"/>
      <c r="N332" s="13"/>
    </row>
    <row r="333" spans="6:14" x14ac:dyDescent="0.25">
      <c r="F333" s="13"/>
      <c r="G333" s="13"/>
      <c r="M333" s="51"/>
      <c r="N333" s="13"/>
    </row>
    <row r="334" spans="6:14" x14ac:dyDescent="0.25">
      <c r="F334" s="13"/>
      <c r="G334" s="13"/>
      <c r="M334" s="51"/>
      <c r="N334" s="13"/>
    </row>
    <row r="335" spans="6:14" x14ac:dyDescent="0.25">
      <c r="F335" s="13"/>
      <c r="G335" s="13"/>
      <c r="M335" s="51"/>
      <c r="N335" s="13"/>
    </row>
    <row r="336" spans="6:14" x14ac:dyDescent="0.25">
      <c r="F336" s="13"/>
      <c r="G336" s="13"/>
      <c r="M336" s="51"/>
      <c r="N336" s="13"/>
    </row>
    <row r="337" spans="6:14" x14ac:dyDescent="0.25">
      <c r="F337" s="13"/>
      <c r="G337" s="13"/>
      <c r="M337" s="51"/>
      <c r="N337" s="13"/>
    </row>
    <row r="338" spans="6:14" x14ac:dyDescent="0.25">
      <c r="F338" s="13"/>
      <c r="G338" s="13"/>
      <c r="M338" s="51"/>
      <c r="N338" s="13"/>
    </row>
    <row r="339" spans="6:14" x14ac:dyDescent="0.25">
      <c r="F339" s="13"/>
      <c r="G339" s="13"/>
      <c r="M339" s="51"/>
      <c r="N339" s="13"/>
    </row>
    <row r="340" spans="6:14" x14ac:dyDescent="0.25">
      <c r="F340" s="13"/>
      <c r="G340" s="13"/>
      <c r="M340" s="51"/>
      <c r="N340" s="13"/>
    </row>
    <row r="341" spans="6:14" x14ac:dyDescent="0.25">
      <c r="F341" s="13"/>
      <c r="G341" s="13"/>
      <c r="M341" s="51"/>
      <c r="N341" s="13"/>
    </row>
    <row r="342" spans="6:14" x14ac:dyDescent="0.25">
      <c r="F342" s="13"/>
      <c r="G342" s="13"/>
      <c r="M342" s="51"/>
      <c r="N342" s="13"/>
    </row>
    <row r="343" spans="6:14" x14ac:dyDescent="0.25">
      <c r="F343" s="13"/>
      <c r="G343" s="13"/>
      <c r="M343" s="51"/>
      <c r="N343" s="13"/>
    </row>
    <row r="344" spans="6:14" x14ac:dyDescent="0.25">
      <c r="F344" s="13"/>
      <c r="G344" s="13"/>
      <c r="M344" s="51"/>
      <c r="N344" s="13"/>
    </row>
    <row r="345" spans="6:14" x14ac:dyDescent="0.25">
      <c r="F345" s="13"/>
      <c r="G345" s="13"/>
      <c r="M345" s="51"/>
      <c r="N345" s="13"/>
    </row>
    <row r="346" spans="6:14" x14ac:dyDescent="0.25">
      <c r="F346" s="13"/>
      <c r="G346" s="13"/>
      <c r="M346" s="51"/>
      <c r="N346" s="13"/>
    </row>
    <row r="347" spans="6:14" x14ac:dyDescent="0.25">
      <c r="F347" s="13"/>
      <c r="G347" s="13"/>
      <c r="M347" s="51"/>
      <c r="N347" s="13"/>
    </row>
    <row r="348" spans="6:14" x14ac:dyDescent="0.25">
      <c r="F348" s="13"/>
      <c r="G348" s="13"/>
      <c r="M348" s="51"/>
      <c r="N348" s="13"/>
    </row>
    <row r="349" spans="6:14" x14ac:dyDescent="0.25">
      <c r="F349" s="13"/>
      <c r="G349" s="13"/>
      <c r="M349" s="51"/>
      <c r="N349" s="13"/>
    </row>
    <row r="350" spans="6:14" x14ac:dyDescent="0.25">
      <c r="F350" s="13"/>
      <c r="G350" s="13"/>
      <c r="M350" s="51"/>
      <c r="N350" s="13"/>
    </row>
    <row r="351" spans="6:14" x14ac:dyDescent="0.25">
      <c r="F351" s="13"/>
      <c r="G351" s="13"/>
      <c r="M351" s="51"/>
      <c r="N351" s="13"/>
    </row>
    <row r="352" spans="6:14" x14ac:dyDescent="0.25">
      <c r="F352" s="13"/>
      <c r="G352" s="13"/>
      <c r="M352" s="51"/>
      <c r="N352" s="13"/>
    </row>
    <row r="353" spans="6:14" x14ac:dyDescent="0.25">
      <c r="F353" s="13"/>
      <c r="G353" s="13"/>
      <c r="M353" s="51"/>
      <c r="N353" s="13"/>
    </row>
    <row r="354" spans="6:14" x14ac:dyDescent="0.25">
      <c r="F354" s="13"/>
      <c r="G354" s="13"/>
      <c r="M354" s="51"/>
      <c r="N354" s="13"/>
    </row>
    <row r="355" spans="6:14" x14ac:dyDescent="0.25">
      <c r="F355" s="13"/>
      <c r="G355" s="13"/>
      <c r="M355" s="51"/>
      <c r="N355" s="13"/>
    </row>
    <row r="356" spans="6:14" x14ac:dyDescent="0.25">
      <c r="F356" s="13"/>
      <c r="G356" s="13"/>
      <c r="M356" s="51"/>
      <c r="N356" s="13"/>
    </row>
    <row r="357" spans="6:14" x14ac:dyDescent="0.25">
      <c r="F357" s="13"/>
      <c r="G357" s="13"/>
      <c r="M357" s="51"/>
      <c r="N357" s="13"/>
    </row>
    <row r="358" spans="6:14" x14ac:dyDescent="0.25">
      <c r="F358" s="13"/>
      <c r="G358" s="13"/>
      <c r="M358" s="51"/>
      <c r="N358" s="13"/>
    </row>
    <row r="359" spans="6:14" x14ac:dyDescent="0.25">
      <c r="F359" s="13"/>
      <c r="G359" s="13"/>
      <c r="M359" s="51"/>
      <c r="N359" s="13"/>
    </row>
    <row r="360" spans="6:14" x14ac:dyDescent="0.25">
      <c r="F360" s="13"/>
      <c r="G360" s="13"/>
      <c r="M360" s="51"/>
      <c r="N360" s="13"/>
    </row>
    <row r="361" spans="6:14" x14ac:dyDescent="0.25">
      <c r="F361" s="13"/>
      <c r="G361" s="13"/>
      <c r="M361" s="51"/>
      <c r="N361" s="13"/>
    </row>
    <row r="362" spans="6:14" x14ac:dyDescent="0.25">
      <c r="F362" s="13"/>
      <c r="G362" s="13"/>
      <c r="M362" s="51"/>
      <c r="N362" s="13"/>
    </row>
    <row r="363" spans="6:14" x14ac:dyDescent="0.25">
      <c r="F363" s="13"/>
      <c r="G363" s="13"/>
      <c r="M363" s="51"/>
      <c r="N363" s="13"/>
    </row>
    <row r="364" spans="6:14" x14ac:dyDescent="0.25">
      <c r="F364" s="13"/>
      <c r="G364" s="13"/>
      <c r="M364" s="51"/>
      <c r="N364" s="13"/>
    </row>
    <row r="365" spans="6:14" x14ac:dyDescent="0.25">
      <c r="F365" s="13"/>
      <c r="G365" s="13"/>
      <c r="M365" s="51"/>
      <c r="N365" s="13"/>
    </row>
    <row r="366" spans="6:14" x14ac:dyDescent="0.25">
      <c r="F366" s="13"/>
      <c r="G366" s="13"/>
      <c r="M366" s="51"/>
      <c r="N366" s="13"/>
    </row>
    <row r="367" spans="6:14" x14ac:dyDescent="0.25">
      <c r="F367" s="13"/>
      <c r="G367" s="13"/>
      <c r="M367" s="51"/>
      <c r="N367" s="13"/>
    </row>
    <row r="368" spans="6:14" x14ac:dyDescent="0.25">
      <c r="F368" s="13"/>
      <c r="G368" s="13"/>
      <c r="M368" s="51"/>
      <c r="N368" s="13"/>
    </row>
    <row r="369" spans="6:14" x14ac:dyDescent="0.25">
      <c r="F369" s="13"/>
      <c r="G369" s="13"/>
      <c r="M369" s="51"/>
      <c r="N369" s="13"/>
    </row>
    <row r="370" spans="6:14" x14ac:dyDescent="0.25">
      <c r="F370" s="13"/>
      <c r="G370" s="13"/>
      <c r="M370" s="51"/>
      <c r="N370" s="13"/>
    </row>
    <row r="371" spans="6:14" x14ac:dyDescent="0.25">
      <c r="F371" s="13"/>
      <c r="G371" s="13"/>
      <c r="M371" s="51"/>
      <c r="N371" s="13"/>
    </row>
    <row r="372" spans="6:14" x14ac:dyDescent="0.25">
      <c r="F372" s="13"/>
      <c r="G372" s="13"/>
      <c r="M372" s="51"/>
      <c r="N372" s="13"/>
    </row>
    <row r="373" spans="6:14" x14ac:dyDescent="0.25">
      <c r="F373" s="13"/>
      <c r="G373" s="13"/>
      <c r="M373" s="51"/>
      <c r="N373" s="13"/>
    </row>
    <row r="374" spans="6:14" x14ac:dyDescent="0.25">
      <c r="F374" s="13"/>
      <c r="G374" s="13"/>
      <c r="M374" s="51"/>
      <c r="N374" s="13"/>
    </row>
    <row r="375" spans="6:14" x14ac:dyDescent="0.25">
      <c r="F375" s="13"/>
      <c r="G375" s="13"/>
      <c r="M375" s="51"/>
      <c r="N375" s="13"/>
    </row>
    <row r="376" spans="6:14" x14ac:dyDescent="0.25">
      <c r="F376" s="13"/>
      <c r="G376" s="13"/>
      <c r="M376" s="51"/>
      <c r="N376" s="13"/>
    </row>
    <row r="377" spans="6:14" x14ac:dyDescent="0.25">
      <c r="F377" s="13"/>
      <c r="G377" s="13"/>
      <c r="M377" s="51"/>
      <c r="N377" s="13"/>
    </row>
    <row r="378" spans="6:14" x14ac:dyDescent="0.25">
      <c r="F378" s="13"/>
      <c r="G378" s="13"/>
      <c r="M378" s="51"/>
      <c r="N378" s="13"/>
    </row>
    <row r="379" spans="6:14" x14ac:dyDescent="0.25">
      <c r="F379" s="13"/>
      <c r="G379" s="13"/>
      <c r="M379" s="51"/>
      <c r="N379" s="13"/>
    </row>
    <row r="380" spans="6:14" x14ac:dyDescent="0.25">
      <c r="F380" s="13"/>
      <c r="G380" s="13"/>
      <c r="M380" s="51"/>
      <c r="N380" s="13"/>
    </row>
    <row r="381" spans="6:14" x14ac:dyDescent="0.25">
      <c r="F381" s="13"/>
      <c r="G381" s="13"/>
      <c r="M381" s="51"/>
      <c r="N381" s="13"/>
    </row>
    <row r="382" spans="6:14" x14ac:dyDescent="0.25">
      <c r="F382" s="13"/>
      <c r="G382" s="13"/>
      <c r="M382" s="51"/>
      <c r="N382" s="13"/>
    </row>
    <row r="383" spans="6:14" x14ac:dyDescent="0.25">
      <c r="F383" s="13"/>
      <c r="G383" s="13"/>
      <c r="M383" s="51"/>
      <c r="N383" s="13"/>
    </row>
    <row r="384" spans="6:14" x14ac:dyDescent="0.25">
      <c r="F384" s="13"/>
      <c r="G384" s="13"/>
      <c r="M384" s="51"/>
      <c r="N384" s="13"/>
    </row>
    <row r="385" spans="6:14" x14ac:dyDescent="0.25">
      <c r="F385" s="13"/>
      <c r="G385" s="13"/>
      <c r="M385" s="51"/>
      <c r="N385" s="13"/>
    </row>
    <row r="386" spans="6:14" x14ac:dyDescent="0.25">
      <c r="F386" s="13"/>
      <c r="G386" s="13"/>
      <c r="M386" s="51"/>
      <c r="N386" s="13"/>
    </row>
    <row r="387" spans="6:14" x14ac:dyDescent="0.25">
      <c r="F387" s="13"/>
      <c r="G387" s="13"/>
      <c r="M387" s="51"/>
      <c r="N387" s="13"/>
    </row>
    <row r="388" spans="6:14" x14ac:dyDescent="0.25">
      <c r="F388" s="13"/>
      <c r="G388" s="13"/>
      <c r="M388" s="51"/>
      <c r="N388" s="13"/>
    </row>
    <row r="389" spans="6:14" x14ac:dyDescent="0.25">
      <c r="F389" s="13"/>
      <c r="G389" s="13"/>
      <c r="M389" s="51"/>
      <c r="N389" s="13"/>
    </row>
    <row r="390" spans="6:14" x14ac:dyDescent="0.25">
      <c r="F390" s="13"/>
      <c r="G390" s="13"/>
      <c r="M390" s="51"/>
      <c r="N390" s="13"/>
    </row>
    <row r="391" spans="6:14" x14ac:dyDescent="0.25">
      <c r="F391" s="13"/>
      <c r="G391" s="13"/>
      <c r="M391" s="51"/>
      <c r="N391" s="13"/>
    </row>
    <row r="392" spans="6:14" x14ac:dyDescent="0.25">
      <c r="F392" s="13"/>
      <c r="G392" s="13"/>
      <c r="M392" s="51"/>
      <c r="N392" s="13"/>
    </row>
    <row r="393" spans="6:14" x14ac:dyDescent="0.25">
      <c r="F393" s="13"/>
      <c r="G393" s="13"/>
      <c r="M393" s="51"/>
      <c r="N393" s="13"/>
    </row>
    <row r="394" spans="6:14" x14ac:dyDescent="0.25">
      <c r="F394" s="13"/>
      <c r="G394" s="13"/>
      <c r="M394" s="51"/>
      <c r="N394" s="13"/>
    </row>
    <row r="395" spans="6:14" x14ac:dyDescent="0.25">
      <c r="F395" s="13"/>
      <c r="G395" s="13"/>
      <c r="M395" s="51"/>
      <c r="N395" s="13"/>
    </row>
    <row r="396" spans="6:14" x14ac:dyDescent="0.25">
      <c r="F396" s="13"/>
      <c r="G396" s="13"/>
      <c r="M396" s="51"/>
      <c r="N396" s="13"/>
    </row>
    <row r="397" spans="6:14" x14ac:dyDescent="0.25">
      <c r="F397" s="13"/>
      <c r="G397" s="13"/>
      <c r="M397" s="51"/>
      <c r="N397" s="13"/>
    </row>
    <row r="398" spans="6:14" x14ac:dyDescent="0.25">
      <c r="F398" s="13"/>
      <c r="G398" s="13"/>
      <c r="M398" s="51"/>
      <c r="N398" s="13"/>
    </row>
    <row r="399" spans="6:14" x14ac:dyDescent="0.25">
      <c r="F399" s="13"/>
      <c r="G399" s="13"/>
      <c r="M399" s="51"/>
      <c r="N399" s="13"/>
    </row>
    <row r="400" spans="6:14" x14ac:dyDescent="0.25">
      <c r="F400" s="13"/>
      <c r="G400" s="13"/>
      <c r="M400" s="51"/>
      <c r="N400" s="13"/>
    </row>
    <row r="401" spans="6:14" x14ac:dyDescent="0.25">
      <c r="F401" s="13"/>
      <c r="G401" s="13"/>
      <c r="M401" s="51"/>
      <c r="N401" s="13"/>
    </row>
    <row r="402" spans="6:14" x14ac:dyDescent="0.25">
      <c r="F402" s="13"/>
      <c r="G402" s="13"/>
      <c r="M402" s="51"/>
      <c r="N402" s="13"/>
    </row>
    <row r="403" spans="6:14" x14ac:dyDescent="0.25">
      <c r="F403" s="13"/>
      <c r="G403" s="13"/>
      <c r="M403" s="51"/>
      <c r="N403" s="13"/>
    </row>
    <row r="404" spans="6:14" x14ac:dyDescent="0.25">
      <c r="F404" s="13"/>
      <c r="G404" s="13"/>
      <c r="M404" s="51"/>
      <c r="N404" s="13"/>
    </row>
    <row r="405" spans="6:14" x14ac:dyDescent="0.25">
      <c r="F405" s="13"/>
      <c r="G405" s="13"/>
      <c r="M405" s="51"/>
      <c r="N405" s="13"/>
    </row>
    <row r="406" spans="6:14" x14ac:dyDescent="0.25">
      <c r="F406" s="13"/>
      <c r="G406" s="13"/>
      <c r="M406" s="51"/>
      <c r="N406" s="13"/>
    </row>
    <row r="407" spans="6:14" x14ac:dyDescent="0.25">
      <c r="F407" s="13"/>
      <c r="G407" s="13"/>
      <c r="M407" s="51"/>
      <c r="N407" s="13"/>
    </row>
    <row r="408" spans="6:14" x14ac:dyDescent="0.25">
      <c r="F408" s="13"/>
      <c r="G408" s="13"/>
      <c r="M408" s="51"/>
      <c r="N408" s="13"/>
    </row>
    <row r="409" spans="6:14" x14ac:dyDescent="0.25">
      <c r="F409" s="13"/>
      <c r="G409" s="13"/>
      <c r="M409" s="51"/>
      <c r="N409" s="13"/>
    </row>
    <row r="410" spans="6:14" x14ac:dyDescent="0.25">
      <c r="F410" s="13"/>
      <c r="G410" s="13"/>
      <c r="M410" s="51"/>
      <c r="N410" s="13"/>
    </row>
    <row r="411" spans="6:14" x14ac:dyDescent="0.25">
      <c r="F411" s="13"/>
      <c r="G411" s="13"/>
      <c r="M411" s="51"/>
      <c r="N411" s="13"/>
    </row>
    <row r="412" spans="6:14" x14ac:dyDescent="0.25">
      <c r="F412" s="13"/>
      <c r="G412" s="13"/>
      <c r="M412" s="51"/>
      <c r="N412" s="13"/>
    </row>
    <row r="413" spans="6:14" x14ac:dyDescent="0.25">
      <c r="F413" s="13"/>
      <c r="G413" s="13"/>
      <c r="M413" s="51"/>
      <c r="N413" s="13"/>
    </row>
    <row r="414" spans="6:14" x14ac:dyDescent="0.25">
      <c r="F414" s="13"/>
      <c r="G414" s="13"/>
      <c r="M414" s="51"/>
      <c r="N414" s="13"/>
    </row>
    <row r="415" spans="6:14" x14ac:dyDescent="0.25">
      <c r="F415" s="13"/>
      <c r="G415" s="13"/>
      <c r="M415" s="51"/>
      <c r="N415" s="13"/>
    </row>
    <row r="416" spans="6:14" x14ac:dyDescent="0.25">
      <c r="F416" s="13"/>
      <c r="G416" s="13"/>
      <c r="M416" s="51"/>
      <c r="N416" s="13"/>
    </row>
    <row r="417" spans="6:14" x14ac:dyDescent="0.25">
      <c r="F417" s="13"/>
      <c r="G417" s="13"/>
      <c r="M417" s="51"/>
      <c r="N417" s="13"/>
    </row>
    <row r="418" spans="6:14" x14ac:dyDescent="0.25">
      <c r="F418" s="13"/>
      <c r="G418" s="13"/>
      <c r="M418" s="51"/>
      <c r="N418" s="13"/>
    </row>
    <row r="419" spans="6:14" x14ac:dyDescent="0.25">
      <c r="F419" s="13"/>
      <c r="G419" s="13"/>
      <c r="M419" s="51"/>
      <c r="N419" s="13"/>
    </row>
    <row r="420" spans="6:14" x14ac:dyDescent="0.25">
      <c r="F420" s="13"/>
      <c r="G420" s="13"/>
      <c r="M420" s="51"/>
      <c r="N420" s="13"/>
    </row>
    <row r="421" spans="6:14" x14ac:dyDescent="0.25">
      <c r="F421" s="13"/>
      <c r="G421" s="13"/>
      <c r="M421" s="51"/>
      <c r="N421" s="13"/>
    </row>
    <row r="422" spans="6:14" x14ac:dyDescent="0.25">
      <c r="F422" s="13"/>
      <c r="G422" s="13"/>
      <c r="M422" s="51"/>
      <c r="N422" s="13"/>
    </row>
    <row r="423" spans="6:14" x14ac:dyDescent="0.25">
      <c r="F423" s="13"/>
      <c r="G423" s="13"/>
      <c r="M423" s="51"/>
      <c r="N423" s="13"/>
    </row>
    <row r="424" spans="6:14" x14ac:dyDescent="0.25">
      <c r="F424" s="13"/>
      <c r="G424" s="13"/>
      <c r="M424" s="51"/>
      <c r="N424" s="13"/>
    </row>
    <row r="425" spans="6:14" x14ac:dyDescent="0.25">
      <c r="F425" s="13"/>
      <c r="G425" s="13"/>
      <c r="M425" s="51"/>
      <c r="N425" s="13"/>
    </row>
    <row r="426" spans="6:14" x14ac:dyDescent="0.25">
      <c r="F426" s="13"/>
      <c r="G426" s="13"/>
      <c r="M426" s="51"/>
      <c r="N426" s="13"/>
    </row>
    <row r="427" spans="6:14" x14ac:dyDescent="0.25">
      <c r="F427" s="13"/>
      <c r="G427" s="13"/>
      <c r="M427" s="51"/>
      <c r="N427" s="13"/>
    </row>
    <row r="428" spans="6:14" x14ac:dyDescent="0.25">
      <c r="F428" s="13"/>
      <c r="G428" s="13"/>
      <c r="M428" s="51"/>
      <c r="N428" s="13"/>
    </row>
    <row r="429" spans="6:14" x14ac:dyDescent="0.25">
      <c r="F429" s="13"/>
      <c r="G429" s="13"/>
      <c r="M429" s="51"/>
      <c r="N429" s="13"/>
    </row>
    <row r="430" spans="6:14" x14ac:dyDescent="0.25">
      <c r="F430" s="13"/>
      <c r="G430" s="13"/>
      <c r="M430" s="51"/>
      <c r="N430" s="13"/>
    </row>
    <row r="431" spans="6:14" x14ac:dyDescent="0.25">
      <c r="F431" s="13"/>
      <c r="G431" s="13"/>
      <c r="M431" s="51"/>
      <c r="N431" s="13"/>
    </row>
    <row r="432" spans="6:14" x14ac:dyDescent="0.25">
      <c r="F432" s="13"/>
      <c r="G432" s="13"/>
      <c r="M432" s="51"/>
      <c r="N432" s="13"/>
    </row>
    <row r="433" spans="6:14" x14ac:dyDescent="0.25">
      <c r="F433" s="13"/>
      <c r="G433" s="13"/>
      <c r="M433" s="51"/>
      <c r="N433" s="13"/>
    </row>
    <row r="434" spans="6:14" x14ac:dyDescent="0.25">
      <c r="F434" s="13"/>
      <c r="G434" s="13"/>
      <c r="M434" s="51"/>
      <c r="N434" s="13"/>
    </row>
    <row r="435" spans="6:14" x14ac:dyDescent="0.25">
      <c r="F435" s="13"/>
      <c r="G435" s="13"/>
      <c r="M435" s="51"/>
      <c r="N435" s="13"/>
    </row>
    <row r="436" spans="6:14" x14ac:dyDescent="0.25">
      <c r="F436" s="13"/>
      <c r="G436" s="13"/>
      <c r="M436" s="51"/>
      <c r="N436" s="13"/>
    </row>
    <row r="437" spans="6:14" x14ac:dyDescent="0.25">
      <c r="F437" s="13"/>
      <c r="G437" s="13"/>
      <c r="M437" s="51"/>
      <c r="N437" s="13"/>
    </row>
    <row r="438" spans="6:14" x14ac:dyDescent="0.25">
      <c r="F438" s="13"/>
      <c r="G438" s="13"/>
      <c r="M438" s="51"/>
      <c r="N438" s="13"/>
    </row>
    <row r="439" spans="6:14" x14ac:dyDescent="0.25">
      <c r="F439" s="13"/>
      <c r="G439" s="13"/>
      <c r="M439" s="51"/>
      <c r="N439" s="13"/>
    </row>
    <row r="440" spans="6:14" x14ac:dyDescent="0.25">
      <c r="F440" s="13"/>
      <c r="G440" s="13"/>
      <c r="M440" s="51"/>
      <c r="N440" s="13"/>
    </row>
    <row r="441" spans="6:14" x14ac:dyDescent="0.25">
      <c r="F441" s="13"/>
      <c r="G441" s="13"/>
      <c r="M441" s="51"/>
      <c r="N441" s="13"/>
    </row>
    <row r="442" spans="6:14" x14ac:dyDescent="0.25">
      <c r="F442" s="13"/>
      <c r="G442" s="13"/>
      <c r="M442" s="51"/>
      <c r="N442" s="13"/>
    </row>
    <row r="443" spans="6:14" x14ac:dyDescent="0.25">
      <c r="F443" s="13"/>
      <c r="G443" s="13"/>
      <c r="M443" s="51"/>
      <c r="N443" s="13"/>
    </row>
    <row r="444" spans="6:14" x14ac:dyDescent="0.25">
      <c r="F444" s="13"/>
      <c r="G444" s="13"/>
      <c r="M444" s="51"/>
      <c r="N444" s="13"/>
    </row>
    <row r="445" spans="6:14" x14ac:dyDescent="0.25">
      <c r="F445" s="13"/>
      <c r="G445" s="13"/>
      <c r="M445" s="51"/>
      <c r="N445" s="13"/>
    </row>
    <row r="446" spans="6:14" x14ac:dyDescent="0.25">
      <c r="F446" s="13"/>
      <c r="G446" s="13"/>
      <c r="M446" s="51"/>
      <c r="N446" s="13"/>
    </row>
    <row r="447" spans="6:14" x14ac:dyDescent="0.25">
      <c r="F447" s="13"/>
      <c r="G447" s="13"/>
      <c r="M447" s="51"/>
      <c r="N447" s="13"/>
    </row>
    <row r="448" spans="6:14" x14ac:dyDescent="0.25">
      <c r="F448" s="13"/>
      <c r="G448" s="13"/>
      <c r="M448" s="51"/>
      <c r="N448" s="13"/>
    </row>
    <row r="449" spans="6:14" x14ac:dyDescent="0.25">
      <c r="F449" s="13"/>
      <c r="G449" s="13"/>
      <c r="M449" s="51"/>
      <c r="N449" s="13"/>
    </row>
    <row r="450" spans="6:14" x14ac:dyDescent="0.25">
      <c r="F450" s="13"/>
      <c r="G450" s="13"/>
      <c r="M450" s="51"/>
      <c r="N450" s="13"/>
    </row>
    <row r="451" spans="6:14" x14ac:dyDescent="0.25">
      <c r="F451" s="13"/>
      <c r="G451" s="13"/>
      <c r="M451" s="51"/>
      <c r="N451" s="13"/>
    </row>
    <row r="452" spans="6:14" x14ac:dyDescent="0.25">
      <c r="F452" s="13"/>
      <c r="G452" s="13"/>
      <c r="M452" s="51"/>
      <c r="N452" s="13"/>
    </row>
    <row r="453" spans="6:14" x14ac:dyDescent="0.25">
      <c r="F453" s="13"/>
      <c r="G453" s="13"/>
      <c r="M453" s="51"/>
      <c r="N453" s="13"/>
    </row>
    <row r="454" spans="6:14" x14ac:dyDescent="0.25">
      <c r="F454" s="13"/>
      <c r="G454" s="13"/>
      <c r="M454" s="51"/>
      <c r="N454" s="13"/>
    </row>
    <row r="455" spans="6:14" x14ac:dyDescent="0.25">
      <c r="F455" s="13"/>
      <c r="G455" s="13"/>
      <c r="M455" s="51"/>
      <c r="N455" s="13"/>
    </row>
    <row r="456" spans="6:14" x14ac:dyDescent="0.25">
      <c r="F456" s="13"/>
      <c r="G456" s="13"/>
      <c r="M456" s="51"/>
      <c r="N456" s="13"/>
    </row>
    <row r="457" spans="6:14" x14ac:dyDescent="0.25">
      <c r="F457" s="13"/>
      <c r="G457" s="13"/>
      <c r="M457" s="51"/>
      <c r="N457" s="13"/>
    </row>
    <row r="458" spans="6:14" x14ac:dyDescent="0.25">
      <c r="F458" s="13"/>
      <c r="G458" s="13"/>
      <c r="M458" s="51"/>
      <c r="N458" s="13"/>
    </row>
    <row r="459" spans="6:14" x14ac:dyDescent="0.25">
      <c r="F459" s="13"/>
      <c r="G459" s="13"/>
      <c r="M459" s="51"/>
      <c r="N459" s="13"/>
    </row>
    <row r="460" spans="6:14" x14ac:dyDescent="0.25">
      <c r="F460" s="13"/>
      <c r="G460" s="13"/>
      <c r="M460" s="51"/>
      <c r="N460" s="13"/>
    </row>
    <row r="461" spans="6:14" x14ac:dyDescent="0.25">
      <c r="F461" s="13"/>
      <c r="G461" s="13"/>
      <c r="M461" s="51"/>
      <c r="N461" s="13"/>
    </row>
    <row r="462" spans="6:14" x14ac:dyDescent="0.25">
      <c r="F462" s="13"/>
      <c r="G462" s="13"/>
      <c r="M462" s="51"/>
      <c r="N462" s="13"/>
    </row>
    <row r="463" spans="6:14" x14ac:dyDescent="0.25">
      <c r="F463" s="13"/>
      <c r="G463" s="13"/>
      <c r="M463" s="51"/>
      <c r="N463" s="13"/>
    </row>
    <row r="464" spans="6:14" x14ac:dyDescent="0.25">
      <c r="F464" s="13"/>
      <c r="G464" s="13"/>
      <c r="M464" s="51"/>
      <c r="N464" s="13"/>
    </row>
    <row r="465" spans="6:14" x14ac:dyDescent="0.25">
      <c r="F465" s="13"/>
      <c r="G465" s="13"/>
      <c r="M465" s="51"/>
      <c r="N465" s="13"/>
    </row>
    <row r="466" spans="6:14" x14ac:dyDescent="0.25">
      <c r="F466" s="13"/>
      <c r="G466" s="13"/>
      <c r="M466" s="51"/>
      <c r="N466" s="13"/>
    </row>
    <row r="467" spans="6:14" x14ac:dyDescent="0.25">
      <c r="F467" s="13"/>
      <c r="G467" s="13"/>
      <c r="M467" s="51"/>
      <c r="N467" s="13"/>
    </row>
    <row r="468" spans="6:14" x14ac:dyDescent="0.25">
      <c r="F468" s="13"/>
      <c r="G468" s="13"/>
      <c r="M468" s="51"/>
      <c r="N468" s="13"/>
    </row>
    <row r="469" spans="6:14" x14ac:dyDescent="0.25">
      <c r="F469" s="13"/>
      <c r="G469" s="13"/>
      <c r="M469" s="51"/>
      <c r="N469" s="13"/>
    </row>
    <row r="470" spans="6:14" x14ac:dyDescent="0.25">
      <c r="F470" s="13"/>
      <c r="G470" s="13"/>
      <c r="M470" s="51"/>
      <c r="N470" s="13"/>
    </row>
    <row r="471" spans="6:14" x14ac:dyDescent="0.25">
      <c r="F471" s="13"/>
      <c r="G471" s="13"/>
      <c r="M471" s="51"/>
      <c r="N471" s="13"/>
    </row>
    <row r="472" spans="6:14" x14ac:dyDescent="0.25">
      <c r="F472" s="13"/>
      <c r="G472" s="13"/>
      <c r="M472" s="51"/>
      <c r="N472" s="13"/>
    </row>
    <row r="473" spans="6:14" x14ac:dyDescent="0.25">
      <c r="F473" s="13"/>
      <c r="G473" s="13"/>
      <c r="M473" s="51"/>
      <c r="N473" s="13"/>
    </row>
    <row r="474" spans="6:14" x14ac:dyDescent="0.25">
      <c r="F474" s="13"/>
      <c r="G474" s="13"/>
      <c r="M474" s="51"/>
      <c r="N474" s="13"/>
    </row>
    <row r="475" spans="6:14" x14ac:dyDescent="0.25">
      <c r="F475" s="13"/>
      <c r="G475" s="13"/>
      <c r="M475" s="51"/>
      <c r="N475" s="13"/>
    </row>
    <row r="476" spans="6:14" x14ac:dyDescent="0.25">
      <c r="F476" s="13"/>
      <c r="G476" s="13"/>
      <c r="M476" s="51"/>
      <c r="N476" s="13"/>
    </row>
    <row r="477" spans="6:14" x14ac:dyDescent="0.25">
      <c r="F477" s="13"/>
      <c r="G477" s="13"/>
      <c r="M477" s="51"/>
      <c r="N477" s="13"/>
    </row>
    <row r="478" spans="6:14" x14ac:dyDescent="0.25">
      <c r="F478" s="13"/>
      <c r="G478" s="13"/>
      <c r="M478" s="51"/>
      <c r="N478" s="13"/>
    </row>
    <row r="479" spans="6:14" x14ac:dyDescent="0.25">
      <c r="F479" s="13"/>
      <c r="G479" s="13"/>
      <c r="M479" s="51"/>
      <c r="N479" s="13"/>
    </row>
    <row r="480" spans="6:14" x14ac:dyDescent="0.25">
      <c r="F480" s="13"/>
      <c r="G480" s="13"/>
      <c r="M480" s="51"/>
      <c r="N480" s="13"/>
    </row>
    <row r="481" spans="6:14" x14ac:dyDescent="0.25">
      <c r="F481" s="13"/>
      <c r="G481" s="13"/>
      <c r="M481" s="51"/>
      <c r="N481" s="13"/>
    </row>
    <row r="482" spans="6:14" x14ac:dyDescent="0.25">
      <c r="F482" s="13"/>
      <c r="G482" s="13"/>
      <c r="M482" s="51"/>
      <c r="N482" s="13"/>
    </row>
    <row r="483" spans="6:14" x14ac:dyDescent="0.25">
      <c r="F483" s="13"/>
      <c r="G483" s="13"/>
      <c r="M483" s="51"/>
      <c r="N483" s="13"/>
    </row>
    <row r="484" spans="6:14" x14ac:dyDescent="0.25">
      <c r="F484" s="13"/>
      <c r="G484" s="13"/>
      <c r="M484" s="51"/>
      <c r="N484" s="13"/>
    </row>
    <row r="485" spans="6:14" x14ac:dyDescent="0.25">
      <c r="F485" s="13"/>
      <c r="G485" s="13"/>
      <c r="M485" s="51"/>
      <c r="N485" s="13"/>
    </row>
    <row r="486" spans="6:14" x14ac:dyDescent="0.25">
      <c r="F486" s="13"/>
      <c r="G486" s="13"/>
      <c r="M486" s="51"/>
      <c r="N486" s="13"/>
    </row>
    <row r="487" spans="6:14" x14ac:dyDescent="0.25">
      <c r="F487" s="13"/>
      <c r="G487" s="13"/>
      <c r="M487" s="51"/>
      <c r="N487" s="13"/>
    </row>
    <row r="488" spans="6:14" x14ac:dyDescent="0.25">
      <c r="F488" s="13"/>
      <c r="G488" s="13"/>
      <c r="M488" s="51"/>
      <c r="N488" s="13"/>
    </row>
    <row r="489" spans="6:14" x14ac:dyDescent="0.25">
      <c r="F489" s="13"/>
      <c r="G489" s="13"/>
      <c r="M489" s="51"/>
      <c r="N489" s="13"/>
    </row>
    <row r="490" spans="6:14" x14ac:dyDescent="0.25">
      <c r="F490" s="13"/>
      <c r="G490" s="13"/>
      <c r="M490" s="51"/>
      <c r="N490" s="13"/>
    </row>
    <row r="491" spans="6:14" x14ac:dyDescent="0.25">
      <c r="F491" s="13"/>
      <c r="G491" s="13"/>
      <c r="M491" s="51"/>
      <c r="N491" s="13"/>
    </row>
    <row r="492" spans="6:14" x14ac:dyDescent="0.25">
      <c r="F492" s="13"/>
      <c r="G492" s="13"/>
      <c r="M492" s="51"/>
      <c r="N492" s="13"/>
    </row>
    <row r="493" spans="6:14" x14ac:dyDescent="0.25">
      <c r="F493" s="13"/>
      <c r="G493" s="13"/>
      <c r="M493" s="51"/>
      <c r="N493" s="13"/>
    </row>
    <row r="494" spans="6:14" x14ac:dyDescent="0.25">
      <c r="F494" s="13"/>
      <c r="G494" s="13"/>
      <c r="M494" s="51"/>
      <c r="N494" s="13"/>
    </row>
    <row r="495" spans="6:14" x14ac:dyDescent="0.25">
      <c r="F495" s="13"/>
      <c r="G495" s="13"/>
      <c r="M495" s="51"/>
      <c r="N495" s="13"/>
    </row>
    <row r="496" spans="6:14" x14ac:dyDescent="0.25">
      <c r="F496" s="13"/>
      <c r="G496" s="13"/>
      <c r="M496" s="51"/>
      <c r="N496" s="13"/>
    </row>
    <row r="497" spans="6:14" x14ac:dyDescent="0.25">
      <c r="F497" s="13"/>
      <c r="G497" s="13"/>
      <c r="M497" s="51"/>
      <c r="N497" s="13"/>
    </row>
    <row r="498" spans="6:14" x14ac:dyDescent="0.25">
      <c r="F498" s="13"/>
      <c r="G498" s="13"/>
      <c r="M498" s="51"/>
      <c r="N498" s="13"/>
    </row>
    <row r="499" spans="6:14" x14ac:dyDescent="0.25">
      <c r="F499" s="13"/>
      <c r="G499" s="13"/>
      <c r="M499" s="51"/>
      <c r="N499" s="13"/>
    </row>
    <row r="500" spans="6:14" x14ac:dyDescent="0.25">
      <c r="F500" s="13"/>
      <c r="G500" s="13"/>
      <c r="M500" s="51"/>
      <c r="N500" s="13"/>
    </row>
    <row r="501" spans="6:14" x14ac:dyDescent="0.25">
      <c r="F501" s="13"/>
      <c r="G501" s="13"/>
      <c r="M501" s="51"/>
      <c r="N501" s="13"/>
    </row>
    <row r="502" spans="6:14" x14ac:dyDescent="0.25">
      <c r="F502" s="13"/>
      <c r="G502" s="13"/>
      <c r="M502" s="51"/>
      <c r="N502" s="13"/>
    </row>
    <row r="503" spans="6:14" x14ac:dyDescent="0.25">
      <c r="F503" s="13"/>
      <c r="G503" s="13"/>
      <c r="M503" s="51"/>
      <c r="N503" s="13"/>
    </row>
    <row r="504" spans="6:14" x14ac:dyDescent="0.25">
      <c r="F504" s="13"/>
      <c r="G504" s="13"/>
      <c r="M504" s="51"/>
      <c r="N504" s="13"/>
    </row>
    <row r="505" spans="6:14" x14ac:dyDescent="0.25">
      <c r="F505" s="13"/>
      <c r="G505" s="13"/>
      <c r="M505" s="51"/>
      <c r="N505" s="13"/>
    </row>
    <row r="506" spans="6:14" x14ac:dyDescent="0.25">
      <c r="F506" s="13"/>
      <c r="G506" s="13"/>
      <c r="M506" s="51"/>
      <c r="N506" s="13"/>
    </row>
    <row r="507" spans="6:14" x14ac:dyDescent="0.25">
      <c r="F507" s="13"/>
      <c r="G507" s="13"/>
      <c r="M507" s="51"/>
      <c r="N507" s="13"/>
    </row>
    <row r="508" spans="6:14" x14ac:dyDescent="0.25">
      <c r="F508" s="13"/>
      <c r="G508" s="13"/>
      <c r="M508" s="51"/>
      <c r="N508" s="13"/>
    </row>
    <row r="509" spans="6:14" x14ac:dyDescent="0.25">
      <c r="F509" s="13"/>
      <c r="G509" s="13"/>
      <c r="M509" s="51"/>
      <c r="N509" s="13"/>
    </row>
    <row r="510" spans="6:14" x14ac:dyDescent="0.25">
      <c r="F510" s="13"/>
      <c r="G510" s="13"/>
      <c r="M510" s="51"/>
      <c r="N510" s="13"/>
    </row>
    <row r="511" spans="6:14" x14ac:dyDescent="0.25">
      <c r="F511" s="13"/>
      <c r="G511" s="13"/>
      <c r="M511" s="51"/>
      <c r="N511" s="13"/>
    </row>
    <row r="512" spans="6:14" x14ac:dyDescent="0.25">
      <c r="F512" s="13"/>
      <c r="G512" s="13"/>
      <c r="M512" s="51"/>
      <c r="N512" s="13"/>
    </row>
    <row r="513" spans="6:14" x14ac:dyDescent="0.25">
      <c r="F513" s="13"/>
      <c r="G513" s="13"/>
      <c r="M513" s="51"/>
      <c r="N513" s="13"/>
    </row>
    <row r="514" spans="6:14" x14ac:dyDescent="0.25">
      <c r="F514" s="13"/>
      <c r="G514" s="13"/>
      <c r="M514" s="51"/>
      <c r="N514" s="13"/>
    </row>
    <row r="515" spans="6:14" x14ac:dyDescent="0.25">
      <c r="F515" s="13"/>
      <c r="G515" s="13"/>
      <c r="M515" s="51"/>
      <c r="N515" s="13"/>
    </row>
    <row r="516" spans="6:14" x14ac:dyDescent="0.25">
      <c r="F516" s="13"/>
      <c r="G516" s="13"/>
      <c r="M516" s="51"/>
      <c r="N516" s="13"/>
    </row>
    <row r="517" spans="6:14" x14ac:dyDescent="0.25">
      <c r="F517" s="13"/>
      <c r="G517" s="13"/>
      <c r="M517" s="51"/>
      <c r="N517" s="13"/>
    </row>
    <row r="518" spans="6:14" x14ac:dyDescent="0.25">
      <c r="F518" s="13"/>
      <c r="G518" s="13"/>
      <c r="M518" s="51"/>
      <c r="N518" s="13"/>
    </row>
    <row r="519" spans="6:14" x14ac:dyDescent="0.25">
      <c r="F519" s="13"/>
      <c r="G519" s="13"/>
      <c r="M519" s="51"/>
      <c r="N519" s="13"/>
    </row>
    <row r="520" spans="6:14" x14ac:dyDescent="0.25">
      <c r="F520" s="13"/>
      <c r="G520" s="13"/>
      <c r="M520" s="51"/>
      <c r="N520" s="13"/>
    </row>
    <row r="521" spans="6:14" x14ac:dyDescent="0.25">
      <c r="F521" s="13"/>
      <c r="G521" s="13"/>
      <c r="M521" s="51"/>
      <c r="N521" s="13"/>
    </row>
    <row r="522" spans="6:14" x14ac:dyDescent="0.25">
      <c r="F522" s="13"/>
      <c r="G522" s="13"/>
      <c r="M522" s="51"/>
      <c r="N522" s="13"/>
    </row>
    <row r="523" spans="6:14" x14ac:dyDescent="0.25">
      <c r="F523" s="13"/>
      <c r="G523" s="13"/>
      <c r="M523" s="51"/>
      <c r="N523" s="13"/>
    </row>
    <row r="524" spans="6:14" x14ac:dyDescent="0.25">
      <c r="F524" s="13"/>
      <c r="G524" s="13"/>
      <c r="M524" s="51"/>
      <c r="N524" s="13"/>
    </row>
    <row r="525" spans="6:14" x14ac:dyDescent="0.25">
      <c r="F525" s="13"/>
      <c r="G525" s="13"/>
      <c r="M525" s="51"/>
      <c r="N525" s="13"/>
    </row>
    <row r="526" spans="6:14" x14ac:dyDescent="0.25">
      <c r="F526" s="13"/>
      <c r="G526" s="13"/>
      <c r="M526" s="51"/>
      <c r="N526" s="13"/>
    </row>
    <row r="527" spans="6:14" x14ac:dyDescent="0.25">
      <c r="F527" s="13"/>
      <c r="G527" s="13"/>
      <c r="M527" s="51"/>
      <c r="N527" s="13"/>
    </row>
    <row r="528" spans="6:14" x14ac:dyDescent="0.25">
      <c r="F528" s="13"/>
      <c r="G528" s="13"/>
      <c r="M528" s="51"/>
      <c r="N528" s="13"/>
    </row>
    <row r="529" spans="6:14" x14ac:dyDescent="0.25">
      <c r="F529" s="13"/>
      <c r="G529" s="13"/>
      <c r="M529" s="51"/>
      <c r="N529" s="13"/>
    </row>
    <row r="530" spans="6:14" x14ac:dyDescent="0.25">
      <c r="F530" s="13"/>
      <c r="G530" s="13"/>
      <c r="M530" s="51"/>
      <c r="N530" s="13"/>
    </row>
    <row r="531" spans="6:14" x14ac:dyDescent="0.25">
      <c r="F531" s="13"/>
      <c r="G531" s="13"/>
      <c r="M531" s="51"/>
      <c r="N531" s="13"/>
    </row>
    <row r="532" spans="6:14" x14ac:dyDescent="0.25">
      <c r="F532" s="13"/>
      <c r="G532" s="13"/>
      <c r="M532" s="51"/>
      <c r="N532" s="13"/>
    </row>
    <row r="533" spans="6:14" x14ac:dyDescent="0.25">
      <c r="F533" s="13"/>
      <c r="G533" s="13"/>
      <c r="M533" s="51"/>
      <c r="N533" s="13"/>
    </row>
    <row r="534" spans="6:14" x14ac:dyDescent="0.25">
      <c r="F534" s="13"/>
      <c r="G534" s="13"/>
      <c r="M534" s="51"/>
      <c r="N534" s="13"/>
    </row>
    <row r="535" spans="6:14" x14ac:dyDescent="0.25">
      <c r="F535" s="13"/>
      <c r="G535" s="13"/>
      <c r="M535" s="51"/>
      <c r="N535" s="13"/>
    </row>
    <row r="536" spans="6:14" x14ac:dyDescent="0.25">
      <c r="F536" s="13"/>
      <c r="G536" s="13"/>
      <c r="M536" s="51"/>
      <c r="N536" s="13"/>
    </row>
    <row r="537" spans="6:14" x14ac:dyDescent="0.25">
      <c r="F537" s="13"/>
      <c r="G537" s="13"/>
      <c r="M537" s="51"/>
      <c r="N537" s="13"/>
    </row>
    <row r="538" spans="6:14" x14ac:dyDescent="0.25">
      <c r="F538" s="13"/>
      <c r="G538" s="13"/>
      <c r="M538" s="51"/>
      <c r="N538" s="13"/>
    </row>
    <row r="539" spans="6:14" x14ac:dyDescent="0.25">
      <c r="F539" s="13"/>
      <c r="G539" s="13"/>
      <c r="M539" s="51"/>
      <c r="N539" s="13"/>
    </row>
    <row r="540" spans="6:14" x14ac:dyDescent="0.25">
      <c r="F540" s="13"/>
      <c r="G540" s="13"/>
      <c r="M540" s="51"/>
      <c r="N540" s="13"/>
    </row>
    <row r="541" spans="6:14" x14ac:dyDescent="0.25">
      <c r="F541" s="13"/>
      <c r="G541" s="13"/>
      <c r="M541" s="51"/>
      <c r="N541" s="13"/>
    </row>
    <row r="542" spans="6:14" x14ac:dyDescent="0.25">
      <c r="F542" s="13"/>
      <c r="G542" s="13"/>
      <c r="M542" s="51"/>
      <c r="N542" s="13"/>
    </row>
    <row r="543" spans="6:14" x14ac:dyDescent="0.25">
      <c r="F543" s="13"/>
      <c r="G543" s="13"/>
      <c r="M543" s="51"/>
      <c r="N543" s="13"/>
    </row>
    <row r="544" spans="6:14" x14ac:dyDescent="0.25">
      <c r="F544" s="13"/>
      <c r="G544" s="13"/>
      <c r="M544" s="51"/>
      <c r="N544" s="13"/>
    </row>
    <row r="545" spans="6:14" x14ac:dyDescent="0.25">
      <c r="F545" s="13"/>
      <c r="G545" s="13"/>
      <c r="M545" s="51"/>
      <c r="N545" s="13"/>
    </row>
    <row r="546" spans="6:14" x14ac:dyDescent="0.25">
      <c r="F546" s="13"/>
      <c r="G546" s="13"/>
      <c r="M546" s="51"/>
      <c r="N546" s="13"/>
    </row>
    <row r="547" spans="6:14" x14ac:dyDescent="0.25">
      <c r="F547" s="13"/>
      <c r="G547" s="13"/>
      <c r="M547" s="51"/>
      <c r="N547" s="13"/>
    </row>
    <row r="548" spans="6:14" x14ac:dyDescent="0.25">
      <c r="F548" s="13"/>
      <c r="G548" s="13"/>
      <c r="M548" s="51"/>
      <c r="N548" s="13"/>
    </row>
    <row r="549" spans="6:14" x14ac:dyDescent="0.25">
      <c r="F549" s="13"/>
      <c r="G549" s="13"/>
      <c r="M549" s="51"/>
      <c r="N549" s="13"/>
    </row>
    <row r="550" spans="6:14" x14ac:dyDescent="0.25">
      <c r="F550" s="13"/>
      <c r="G550" s="13"/>
      <c r="M550" s="51"/>
      <c r="N550" s="13"/>
    </row>
    <row r="551" spans="6:14" x14ac:dyDescent="0.25">
      <c r="F551" s="13"/>
      <c r="G551" s="13"/>
      <c r="M551" s="51"/>
      <c r="N551" s="13"/>
    </row>
    <row r="552" spans="6:14" x14ac:dyDescent="0.25">
      <c r="F552" s="13"/>
      <c r="G552" s="13"/>
      <c r="M552" s="51"/>
      <c r="N552" s="13"/>
    </row>
    <row r="553" spans="6:14" x14ac:dyDescent="0.25">
      <c r="F553" s="13"/>
      <c r="G553" s="13"/>
      <c r="M553" s="51"/>
      <c r="N553" s="13"/>
    </row>
    <row r="554" spans="6:14" x14ac:dyDescent="0.25">
      <c r="F554" s="13"/>
      <c r="G554" s="13"/>
      <c r="M554" s="51"/>
      <c r="N554" s="13"/>
    </row>
    <row r="555" spans="6:14" x14ac:dyDescent="0.25">
      <c r="F555" s="13"/>
      <c r="G555" s="13"/>
      <c r="M555" s="51"/>
      <c r="N555" s="13"/>
    </row>
    <row r="556" spans="6:14" x14ac:dyDescent="0.25">
      <c r="F556" s="13"/>
      <c r="G556" s="13"/>
      <c r="M556" s="51"/>
      <c r="N556" s="13"/>
    </row>
    <row r="557" spans="6:14" x14ac:dyDescent="0.25">
      <c r="F557" s="13"/>
      <c r="G557" s="13"/>
      <c r="M557" s="51"/>
      <c r="N557" s="13"/>
    </row>
    <row r="558" spans="6:14" x14ac:dyDescent="0.25">
      <c r="F558" s="13"/>
      <c r="G558" s="13"/>
      <c r="M558" s="51"/>
      <c r="N558" s="13"/>
    </row>
    <row r="559" spans="6:14" x14ac:dyDescent="0.25">
      <c r="F559" s="13"/>
      <c r="G559" s="13"/>
      <c r="M559" s="51"/>
      <c r="N559" s="13"/>
    </row>
    <row r="560" spans="6:14" x14ac:dyDescent="0.25">
      <c r="F560" s="13"/>
      <c r="G560" s="13"/>
      <c r="M560" s="51"/>
      <c r="N560" s="13"/>
    </row>
    <row r="561" spans="6:14" x14ac:dyDescent="0.25">
      <c r="F561" s="13"/>
      <c r="G561" s="13"/>
      <c r="M561" s="51"/>
      <c r="N561" s="13"/>
    </row>
    <row r="562" spans="6:14" x14ac:dyDescent="0.25">
      <c r="F562" s="13"/>
      <c r="G562" s="13"/>
      <c r="M562" s="51"/>
      <c r="N562" s="13"/>
    </row>
    <row r="563" spans="6:14" x14ac:dyDescent="0.25">
      <c r="F563" s="13"/>
      <c r="G563" s="13"/>
      <c r="M563" s="51"/>
      <c r="N563" s="13"/>
    </row>
    <row r="564" spans="6:14" x14ac:dyDescent="0.25">
      <c r="F564" s="13"/>
      <c r="G564" s="13"/>
      <c r="M564" s="51"/>
      <c r="N564" s="13"/>
    </row>
    <row r="565" spans="6:14" x14ac:dyDescent="0.25">
      <c r="F565" s="13"/>
      <c r="G565" s="13"/>
      <c r="M565" s="51"/>
      <c r="N565" s="13"/>
    </row>
    <row r="566" spans="6:14" x14ac:dyDescent="0.25">
      <c r="F566" s="13"/>
      <c r="G566" s="13"/>
      <c r="M566" s="51"/>
      <c r="N566" s="13"/>
    </row>
    <row r="567" spans="6:14" x14ac:dyDescent="0.25">
      <c r="F567" s="13"/>
      <c r="G567" s="13"/>
      <c r="M567" s="51"/>
      <c r="N567" s="13"/>
    </row>
    <row r="568" spans="6:14" x14ac:dyDescent="0.25">
      <c r="F568" s="13"/>
      <c r="G568" s="13"/>
      <c r="M568" s="51"/>
      <c r="N568" s="13"/>
    </row>
    <row r="569" spans="6:14" x14ac:dyDescent="0.25">
      <c r="F569" s="13"/>
      <c r="G569" s="13"/>
      <c r="M569" s="51"/>
      <c r="N569" s="13"/>
    </row>
    <row r="570" spans="6:14" x14ac:dyDescent="0.25">
      <c r="F570" s="13"/>
      <c r="G570" s="13"/>
      <c r="M570" s="51"/>
      <c r="N570" s="13"/>
    </row>
    <row r="571" spans="6:14" x14ac:dyDescent="0.25">
      <c r="F571" s="13"/>
      <c r="G571" s="13"/>
      <c r="M571" s="51"/>
      <c r="N571" s="13"/>
    </row>
    <row r="572" spans="6:14" x14ac:dyDescent="0.25">
      <c r="F572" s="13"/>
      <c r="G572" s="13"/>
      <c r="M572" s="51"/>
      <c r="N572" s="13"/>
    </row>
    <row r="573" spans="6:14" x14ac:dyDescent="0.25">
      <c r="F573" s="13"/>
      <c r="G573" s="13"/>
      <c r="M573" s="51"/>
      <c r="N573" s="13"/>
    </row>
    <row r="574" spans="6:14" x14ac:dyDescent="0.25">
      <c r="F574" s="13"/>
      <c r="G574" s="13"/>
      <c r="M574" s="51"/>
      <c r="N574" s="13"/>
    </row>
    <row r="575" spans="6:14" x14ac:dyDescent="0.25">
      <c r="F575" s="13"/>
      <c r="G575" s="13"/>
      <c r="M575" s="51"/>
      <c r="N575" s="13"/>
    </row>
    <row r="576" spans="6:14" x14ac:dyDescent="0.25">
      <c r="F576" s="13"/>
      <c r="G576" s="13"/>
      <c r="M576" s="51"/>
      <c r="N576" s="13"/>
    </row>
    <row r="577" spans="6:14" x14ac:dyDescent="0.25">
      <c r="F577" s="13"/>
      <c r="G577" s="13"/>
      <c r="M577" s="51"/>
      <c r="N577" s="13"/>
    </row>
    <row r="578" spans="6:14" x14ac:dyDescent="0.25">
      <c r="F578" s="13"/>
      <c r="G578" s="13"/>
      <c r="M578" s="51"/>
      <c r="N578" s="13"/>
    </row>
    <row r="579" spans="6:14" x14ac:dyDescent="0.25">
      <c r="F579" s="13"/>
      <c r="G579" s="13"/>
      <c r="M579" s="51"/>
      <c r="N579" s="13"/>
    </row>
    <row r="580" spans="6:14" x14ac:dyDescent="0.25">
      <c r="F580" s="13"/>
      <c r="G580" s="13"/>
      <c r="M580" s="51"/>
      <c r="N580" s="13"/>
    </row>
    <row r="581" spans="6:14" x14ac:dyDescent="0.25">
      <c r="F581" s="13"/>
      <c r="G581" s="13"/>
      <c r="M581" s="51"/>
      <c r="N581" s="13"/>
    </row>
    <row r="582" spans="6:14" x14ac:dyDescent="0.25">
      <c r="F582" s="13"/>
      <c r="G582" s="13"/>
      <c r="M582" s="51"/>
      <c r="N582" s="13"/>
    </row>
    <row r="583" spans="6:14" x14ac:dyDescent="0.25">
      <c r="F583" s="13"/>
      <c r="G583" s="13"/>
      <c r="M583" s="51"/>
      <c r="N583" s="13"/>
    </row>
    <row r="584" spans="6:14" x14ac:dyDescent="0.25">
      <c r="F584" s="13"/>
      <c r="G584" s="13"/>
      <c r="M584" s="51"/>
      <c r="N584" s="13"/>
    </row>
    <row r="585" spans="6:14" x14ac:dyDescent="0.25">
      <c r="F585" s="13"/>
      <c r="G585" s="13"/>
      <c r="M585" s="51"/>
      <c r="N585" s="13"/>
    </row>
    <row r="586" spans="6:14" x14ac:dyDescent="0.25">
      <c r="F586" s="13"/>
      <c r="G586" s="13"/>
      <c r="M586" s="51"/>
      <c r="N586" s="13"/>
    </row>
    <row r="587" spans="6:14" x14ac:dyDescent="0.25">
      <c r="F587" s="13"/>
      <c r="G587" s="13"/>
      <c r="M587" s="51"/>
      <c r="N587" s="13"/>
    </row>
    <row r="588" spans="6:14" x14ac:dyDescent="0.25">
      <c r="F588" s="13"/>
      <c r="G588" s="13"/>
      <c r="M588" s="51"/>
      <c r="N588" s="13"/>
    </row>
    <row r="589" spans="6:14" x14ac:dyDescent="0.25">
      <c r="F589" s="13"/>
      <c r="G589" s="13"/>
      <c r="M589" s="51"/>
      <c r="N589" s="13"/>
    </row>
    <row r="590" spans="6:14" x14ac:dyDescent="0.25">
      <c r="F590" s="13"/>
      <c r="G590" s="13"/>
      <c r="M590" s="51"/>
      <c r="N590" s="13"/>
    </row>
    <row r="591" spans="6:14" x14ac:dyDescent="0.25">
      <c r="F591" s="13"/>
      <c r="G591" s="13"/>
      <c r="M591" s="51"/>
      <c r="N591" s="13"/>
    </row>
    <row r="592" spans="6:14" x14ac:dyDescent="0.25">
      <c r="F592" s="13"/>
      <c r="G592" s="13"/>
      <c r="M592" s="51"/>
      <c r="N592" s="13"/>
    </row>
    <row r="593" spans="6:14" x14ac:dyDescent="0.25">
      <c r="F593" s="13"/>
      <c r="G593" s="13"/>
      <c r="M593" s="51"/>
      <c r="N593" s="13"/>
    </row>
    <row r="594" spans="6:14" x14ac:dyDescent="0.25">
      <c r="F594" s="13"/>
      <c r="G594" s="13"/>
      <c r="M594" s="51"/>
      <c r="N594" s="13"/>
    </row>
    <row r="595" spans="6:14" x14ac:dyDescent="0.25">
      <c r="F595" s="13"/>
      <c r="G595" s="13"/>
      <c r="M595" s="51"/>
      <c r="N595" s="13"/>
    </row>
    <row r="596" spans="6:14" x14ac:dyDescent="0.25">
      <c r="F596" s="13"/>
      <c r="G596" s="13"/>
      <c r="M596" s="51"/>
      <c r="N596" s="13"/>
    </row>
    <row r="597" spans="6:14" x14ac:dyDescent="0.25">
      <c r="F597" s="13"/>
      <c r="G597" s="13"/>
      <c r="M597" s="51"/>
      <c r="N597" s="13"/>
    </row>
    <row r="598" spans="6:14" x14ac:dyDescent="0.25">
      <c r="F598" s="13"/>
      <c r="G598" s="13"/>
      <c r="M598" s="51"/>
      <c r="N598" s="13"/>
    </row>
    <row r="599" spans="6:14" x14ac:dyDescent="0.25">
      <c r="F599" s="13"/>
      <c r="G599" s="13"/>
      <c r="M599" s="51"/>
      <c r="N599" s="13"/>
    </row>
    <row r="600" spans="6:14" x14ac:dyDescent="0.25">
      <c r="F600" s="13"/>
      <c r="G600" s="13"/>
      <c r="M600" s="51"/>
      <c r="N600" s="13"/>
    </row>
    <row r="601" spans="6:14" x14ac:dyDescent="0.25">
      <c r="F601" s="13"/>
      <c r="G601" s="13"/>
      <c r="M601" s="51"/>
      <c r="N601" s="13"/>
    </row>
    <row r="602" spans="6:14" x14ac:dyDescent="0.25">
      <c r="F602" s="13"/>
      <c r="G602" s="13"/>
      <c r="M602" s="51"/>
      <c r="N602" s="13"/>
    </row>
    <row r="603" spans="6:14" x14ac:dyDescent="0.25">
      <c r="F603" s="13"/>
      <c r="G603" s="13"/>
      <c r="M603" s="51"/>
      <c r="N603" s="13"/>
    </row>
    <row r="604" spans="6:14" x14ac:dyDescent="0.25">
      <c r="F604" s="13"/>
      <c r="G604" s="13"/>
      <c r="M604" s="51"/>
      <c r="N604" s="13"/>
    </row>
    <row r="605" spans="6:14" x14ac:dyDescent="0.25">
      <c r="F605" s="13"/>
      <c r="G605" s="13"/>
      <c r="M605" s="51"/>
      <c r="N605" s="13"/>
    </row>
    <row r="606" spans="6:14" x14ac:dyDescent="0.25">
      <c r="F606" s="13"/>
      <c r="G606" s="13"/>
      <c r="M606" s="51"/>
      <c r="N606" s="13"/>
    </row>
    <row r="607" spans="6:14" x14ac:dyDescent="0.25">
      <c r="F607" s="13"/>
      <c r="G607" s="13"/>
      <c r="M607" s="51"/>
      <c r="N607" s="13"/>
    </row>
    <row r="608" spans="6:14" x14ac:dyDescent="0.25">
      <c r="F608" s="13"/>
      <c r="G608" s="13"/>
      <c r="M608" s="51"/>
      <c r="N608" s="13"/>
    </row>
    <row r="609" spans="6:14" x14ac:dyDescent="0.25">
      <c r="F609" s="13"/>
      <c r="G609" s="13"/>
      <c r="M609" s="51"/>
      <c r="N609" s="13"/>
    </row>
    <row r="610" spans="6:14" x14ac:dyDescent="0.25">
      <c r="F610" s="13"/>
      <c r="G610" s="13"/>
      <c r="M610" s="51"/>
      <c r="N610" s="13"/>
    </row>
    <row r="611" spans="6:14" x14ac:dyDescent="0.25">
      <c r="F611" s="13"/>
      <c r="G611" s="13"/>
      <c r="M611" s="51"/>
      <c r="N611" s="13"/>
    </row>
    <row r="612" spans="6:14" x14ac:dyDescent="0.25">
      <c r="F612" s="13"/>
      <c r="G612" s="13"/>
      <c r="M612" s="51"/>
      <c r="N612" s="13"/>
    </row>
    <row r="613" spans="6:14" x14ac:dyDescent="0.25">
      <c r="F613" s="13"/>
      <c r="G613" s="13"/>
      <c r="M613" s="51"/>
      <c r="N613" s="13"/>
    </row>
    <row r="614" spans="6:14" x14ac:dyDescent="0.25">
      <c r="F614" s="13"/>
      <c r="G614" s="13"/>
      <c r="M614" s="51"/>
      <c r="N614" s="13"/>
    </row>
    <row r="615" spans="6:14" x14ac:dyDescent="0.25">
      <c r="F615" s="13"/>
      <c r="G615" s="13"/>
      <c r="M615" s="51"/>
      <c r="N615" s="13"/>
    </row>
    <row r="616" spans="6:14" x14ac:dyDescent="0.25">
      <c r="F616" s="13"/>
      <c r="G616" s="13"/>
      <c r="M616" s="51"/>
      <c r="N616" s="13"/>
    </row>
    <row r="617" spans="6:14" x14ac:dyDescent="0.25">
      <c r="F617" s="13"/>
      <c r="G617" s="13"/>
      <c r="M617" s="51"/>
      <c r="N617" s="13"/>
    </row>
    <row r="618" spans="6:14" x14ac:dyDescent="0.25">
      <c r="F618" s="13"/>
      <c r="G618" s="13"/>
      <c r="M618" s="51"/>
      <c r="N618" s="13"/>
    </row>
    <row r="619" spans="6:14" x14ac:dyDescent="0.25">
      <c r="F619" s="13"/>
      <c r="G619" s="13"/>
      <c r="M619" s="51"/>
      <c r="N619" s="13"/>
    </row>
    <row r="620" spans="6:14" x14ac:dyDescent="0.25">
      <c r="F620" s="13"/>
      <c r="G620" s="13"/>
      <c r="M620" s="51"/>
      <c r="N620" s="13"/>
    </row>
    <row r="621" spans="6:14" x14ac:dyDescent="0.25">
      <c r="F621" s="13"/>
      <c r="G621" s="13"/>
      <c r="M621" s="51"/>
      <c r="N621" s="13"/>
    </row>
    <row r="622" spans="6:14" x14ac:dyDescent="0.25">
      <c r="F622" s="13"/>
      <c r="G622" s="13"/>
      <c r="M622" s="51"/>
      <c r="N622" s="13"/>
    </row>
    <row r="623" spans="6:14" x14ac:dyDescent="0.25">
      <c r="F623" s="13"/>
      <c r="G623" s="13"/>
      <c r="M623" s="51"/>
      <c r="N623" s="13"/>
    </row>
    <row r="624" spans="6:14" x14ac:dyDescent="0.25">
      <c r="F624" s="13"/>
      <c r="G624" s="13"/>
      <c r="M624" s="51"/>
      <c r="N624" s="13"/>
    </row>
    <row r="625" spans="6:14" x14ac:dyDescent="0.25">
      <c r="F625" s="13"/>
      <c r="G625" s="13"/>
      <c r="M625" s="51"/>
      <c r="N625" s="13"/>
    </row>
    <row r="626" spans="6:14" x14ac:dyDescent="0.25">
      <c r="F626" s="13"/>
      <c r="G626" s="13"/>
      <c r="M626" s="51"/>
      <c r="N626" s="13"/>
    </row>
    <row r="627" spans="6:14" x14ac:dyDescent="0.25">
      <c r="F627" s="13"/>
      <c r="G627" s="13"/>
      <c r="M627" s="51"/>
      <c r="N627" s="13"/>
    </row>
    <row r="628" spans="6:14" x14ac:dyDescent="0.25">
      <c r="F628" s="13"/>
      <c r="G628" s="13"/>
      <c r="M628" s="51"/>
      <c r="N628" s="13"/>
    </row>
    <row r="629" spans="6:14" x14ac:dyDescent="0.25">
      <c r="F629" s="13"/>
      <c r="G629" s="13"/>
      <c r="M629" s="51"/>
      <c r="N629" s="13"/>
    </row>
    <row r="630" spans="6:14" x14ac:dyDescent="0.25">
      <c r="F630" s="13"/>
      <c r="G630" s="13"/>
      <c r="M630" s="51"/>
      <c r="N630" s="13"/>
    </row>
    <row r="631" spans="6:14" x14ac:dyDescent="0.25">
      <c r="F631" s="13"/>
      <c r="G631" s="13"/>
      <c r="M631" s="51"/>
      <c r="N631" s="13"/>
    </row>
    <row r="632" spans="6:14" x14ac:dyDescent="0.25">
      <c r="F632" s="13"/>
      <c r="G632" s="13"/>
      <c r="M632" s="51"/>
      <c r="N632" s="13"/>
    </row>
    <row r="633" spans="6:14" x14ac:dyDescent="0.25">
      <c r="F633" s="13"/>
      <c r="G633" s="13"/>
      <c r="M633" s="51"/>
      <c r="N633" s="13"/>
    </row>
    <row r="634" spans="6:14" x14ac:dyDescent="0.25">
      <c r="F634" s="13"/>
      <c r="G634" s="13"/>
      <c r="M634" s="51"/>
      <c r="N634" s="13"/>
    </row>
    <row r="635" spans="6:14" x14ac:dyDescent="0.25">
      <c r="F635" s="13"/>
      <c r="G635" s="13"/>
      <c r="M635" s="51"/>
      <c r="N635" s="13"/>
    </row>
    <row r="636" spans="6:14" x14ac:dyDescent="0.25">
      <c r="F636" s="13"/>
      <c r="G636" s="13"/>
      <c r="M636" s="51"/>
      <c r="N636" s="13"/>
    </row>
    <row r="637" spans="6:14" x14ac:dyDescent="0.25">
      <c r="F637" s="13"/>
      <c r="G637" s="13"/>
      <c r="M637" s="51"/>
      <c r="N637" s="13"/>
    </row>
    <row r="638" spans="6:14" x14ac:dyDescent="0.25">
      <c r="F638" s="13"/>
      <c r="G638" s="13"/>
      <c r="M638" s="51"/>
      <c r="N638" s="13"/>
    </row>
    <row r="639" spans="6:14" x14ac:dyDescent="0.25">
      <c r="F639" s="13"/>
      <c r="G639" s="13"/>
      <c r="M639" s="51"/>
      <c r="N639" s="13"/>
    </row>
    <row r="640" spans="6:14" x14ac:dyDescent="0.25">
      <c r="F640" s="13"/>
      <c r="G640" s="13"/>
      <c r="M640" s="51"/>
      <c r="N640" s="13"/>
    </row>
    <row r="641" spans="6:14" x14ac:dyDescent="0.25">
      <c r="F641" s="13"/>
      <c r="G641" s="13"/>
      <c r="M641" s="51"/>
      <c r="N641" s="13"/>
    </row>
    <row r="642" spans="6:14" x14ac:dyDescent="0.25">
      <c r="F642" s="13"/>
      <c r="G642" s="13"/>
      <c r="M642" s="51"/>
      <c r="N642" s="13"/>
    </row>
    <row r="643" spans="6:14" x14ac:dyDescent="0.25">
      <c r="F643" s="13"/>
      <c r="G643" s="13"/>
      <c r="M643" s="51"/>
      <c r="N643" s="13"/>
    </row>
    <row r="644" spans="6:14" x14ac:dyDescent="0.25">
      <c r="F644" s="13"/>
      <c r="G644" s="13"/>
      <c r="M644" s="51"/>
      <c r="N644" s="13"/>
    </row>
    <row r="645" spans="6:14" x14ac:dyDescent="0.25">
      <c r="F645" s="13"/>
      <c r="G645" s="13"/>
      <c r="M645" s="51"/>
      <c r="N645" s="13"/>
    </row>
    <row r="646" spans="6:14" x14ac:dyDescent="0.25">
      <c r="F646" s="13"/>
      <c r="G646" s="13"/>
      <c r="M646" s="51"/>
      <c r="N646" s="13"/>
    </row>
    <row r="647" spans="6:14" x14ac:dyDescent="0.25">
      <c r="F647" s="13"/>
      <c r="G647" s="13"/>
      <c r="M647" s="51"/>
      <c r="N647" s="13"/>
    </row>
    <row r="648" spans="6:14" x14ac:dyDescent="0.25">
      <c r="F648" s="13"/>
      <c r="G648" s="13"/>
      <c r="M648" s="51"/>
      <c r="N648" s="13"/>
    </row>
    <row r="649" spans="6:14" x14ac:dyDescent="0.25">
      <c r="F649" s="13"/>
      <c r="G649" s="13"/>
      <c r="M649" s="51"/>
      <c r="N649" s="13"/>
    </row>
    <row r="650" spans="6:14" x14ac:dyDescent="0.25">
      <c r="F650" s="13"/>
      <c r="G650" s="13"/>
      <c r="M650" s="51"/>
      <c r="N650" s="13"/>
    </row>
    <row r="651" spans="6:14" x14ac:dyDescent="0.25">
      <c r="F651" s="13"/>
      <c r="G651" s="13"/>
      <c r="M651" s="51"/>
      <c r="N651" s="13"/>
    </row>
    <row r="652" spans="6:14" x14ac:dyDescent="0.25">
      <c r="F652" s="13"/>
      <c r="G652" s="13"/>
      <c r="M652" s="51"/>
      <c r="N652" s="13"/>
    </row>
    <row r="653" spans="6:14" x14ac:dyDescent="0.25">
      <c r="F653" s="13"/>
      <c r="G653" s="13"/>
      <c r="M653" s="51"/>
      <c r="N653" s="13"/>
    </row>
    <row r="654" spans="6:14" x14ac:dyDescent="0.25">
      <c r="F654" s="13"/>
      <c r="G654" s="13"/>
      <c r="M654" s="51"/>
      <c r="N654" s="13"/>
    </row>
    <row r="655" spans="6:14" x14ac:dyDescent="0.25">
      <c r="F655" s="13"/>
      <c r="G655" s="13"/>
      <c r="M655" s="51"/>
      <c r="N655" s="13"/>
    </row>
    <row r="656" spans="6:14" x14ac:dyDescent="0.25">
      <c r="F656" s="13"/>
      <c r="G656" s="13"/>
      <c r="M656" s="51"/>
      <c r="N656" s="13"/>
    </row>
    <row r="657" spans="6:14" x14ac:dyDescent="0.25">
      <c r="F657" s="13"/>
      <c r="G657" s="13"/>
      <c r="M657" s="51"/>
      <c r="N657" s="13"/>
    </row>
    <row r="658" spans="6:14" x14ac:dyDescent="0.25">
      <c r="F658" s="13"/>
      <c r="G658" s="13"/>
      <c r="M658" s="51"/>
      <c r="N658" s="13"/>
    </row>
    <row r="659" spans="6:14" x14ac:dyDescent="0.25">
      <c r="F659" s="13"/>
      <c r="G659" s="13"/>
      <c r="M659" s="51"/>
      <c r="N659" s="13"/>
    </row>
    <row r="660" spans="6:14" x14ac:dyDescent="0.25">
      <c r="F660" s="13"/>
      <c r="G660" s="13"/>
      <c r="M660" s="51"/>
      <c r="N660" s="13"/>
    </row>
    <row r="661" spans="6:14" x14ac:dyDescent="0.25">
      <c r="F661" s="13"/>
      <c r="G661" s="13"/>
      <c r="M661" s="51"/>
      <c r="N661" s="13"/>
    </row>
    <row r="662" spans="6:14" x14ac:dyDescent="0.25">
      <c r="F662" s="13"/>
      <c r="G662" s="13"/>
      <c r="M662" s="51"/>
      <c r="N662" s="13"/>
    </row>
    <row r="663" spans="6:14" x14ac:dyDescent="0.25">
      <c r="F663" s="13"/>
      <c r="G663" s="13"/>
      <c r="M663" s="51"/>
      <c r="N663" s="13"/>
    </row>
    <row r="664" spans="6:14" x14ac:dyDescent="0.25">
      <c r="F664" s="13"/>
      <c r="G664" s="13"/>
      <c r="M664" s="51"/>
      <c r="N664" s="13"/>
    </row>
    <row r="665" spans="6:14" x14ac:dyDescent="0.25">
      <c r="F665" s="13"/>
      <c r="G665" s="13"/>
      <c r="M665" s="51"/>
      <c r="N665" s="13"/>
    </row>
    <row r="666" spans="6:14" x14ac:dyDescent="0.25">
      <c r="F666" s="13"/>
      <c r="G666" s="13"/>
      <c r="M666" s="51"/>
      <c r="N666" s="13"/>
    </row>
    <row r="667" spans="6:14" x14ac:dyDescent="0.25">
      <c r="F667" s="13"/>
      <c r="G667" s="13"/>
      <c r="M667" s="51"/>
      <c r="N667" s="13"/>
    </row>
    <row r="668" spans="6:14" x14ac:dyDescent="0.25">
      <c r="F668" s="13"/>
      <c r="G668" s="13"/>
      <c r="M668" s="51"/>
      <c r="N668" s="13"/>
    </row>
    <row r="669" spans="6:14" x14ac:dyDescent="0.25">
      <c r="F669" s="13"/>
      <c r="G669" s="13"/>
      <c r="M669" s="51"/>
      <c r="N669" s="13"/>
    </row>
    <row r="670" spans="6:14" x14ac:dyDescent="0.25">
      <c r="F670" s="13"/>
      <c r="G670" s="13"/>
      <c r="M670" s="51"/>
      <c r="N670" s="13"/>
    </row>
    <row r="671" spans="6:14" x14ac:dyDescent="0.25">
      <c r="F671" s="13"/>
      <c r="G671" s="13"/>
      <c r="M671" s="51"/>
      <c r="N671" s="13"/>
    </row>
    <row r="672" spans="6:14" x14ac:dyDescent="0.25">
      <c r="F672" s="13"/>
      <c r="G672" s="13"/>
      <c r="M672" s="51"/>
      <c r="N672" s="13"/>
    </row>
    <row r="673" spans="6:14" x14ac:dyDescent="0.25">
      <c r="F673" s="13"/>
      <c r="G673" s="13"/>
      <c r="M673" s="51"/>
      <c r="N673" s="13"/>
    </row>
    <row r="674" spans="6:14" x14ac:dyDescent="0.25">
      <c r="F674" s="13"/>
      <c r="G674" s="13"/>
      <c r="M674" s="51"/>
      <c r="N674" s="13"/>
    </row>
    <row r="675" spans="6:14" x14ac:dyDescent="0.25">
      <c r="F675" s="13"/>
      <c r="G675" s="13"/>
      <c r="M675" s="51"/>
      <c r="N675" s="13"/>
    </row>
    <row r="676" spans="6:14" x14ac:dyDescent="0.25">
      <c r="F676" s="13"/>
      <c r="G676" s="13"/>
      <c r="M676" s="51"/>
      <c r="N676" s="13"/>
    </row>
    <row r="677" spans="6:14" x14ac:dyDescent="0.25">
      <c r="F677" s="13"/>
      <c r="G677" s="13"/>
      <c r="M677" s="51"/>
      <c r="N677" s="13"/>
    </row>
    <row r="678" spans="6:14" x14ac:dyDescent="0.25">
      <c r="F678" s="13"/>
      <c r="G678" s="13"/>
      <c r="M678" s="51"/>
      <c r="N678" s="13"/>
    </row>
    <row r="679" spans="6:14" x14ac:dyDescent="0.25">
      <c r="F679" s="13"/>
      <c r="G679" s="13"/>
      <c r="M679" s="51"/>
      <c r="N679" s="13"/>
    </row>
    <row r="680" spans="6:14" x14ac:dyDescent="0.25">
      <c r="F680" s="13"/>
      <c r="G680" s="13"/>
      <c r="M680" s="51"/>
      <c r="N680" s="13"/>
    </row>
    <row r="681" spans="6:14" x14ac:dyDescent="0.25">
      <c r="F681" s="13"/>
      <c r="G681" s="13"/>
      <c r="M681" s="51"/>
      <c r="N681" s="13"/>
    </row>
    <row r="682" spans="6:14" x14ac:dyDescent="0.25">
      <c r="F682" s="13"/>
      <c r="G682" s="13"/>
      <c r="M682" s="51"/>
      <c r="N682" s="13"/>
    </row>
    <row r="683" spans="6:14" x14ac:dyDescent="0.25">
      <c r="F683" s="13"/>
      <c r="G683" s="13"/>
      <c r="M683" s="51"/>
      <c r="N683" s="13"/>
    </row>
    <row r="684" spans="6:14" x14ac:dyDescent="0.25">
      <c r="F684" s="13"/>
      <c r="G684" s="13"/>
      <c r="M684" s="51"/>
      <c r="N684" s="13"/>
    </row>
    <row r="685" spans="6:14" x14ac:dyDescent="0.25">
      <c r="F685" s="13"/>
      <c r="G685" s="13"/>
      <c r="M685" s="51"/>
      <c r="N685" s="13"/>
    </row>
    <row r="686" spans="6:14" x14ac:dyDescent="0.25">
      <c r="F686" s="13"/>
      <c r="G686" s="13"/>
      <c r="M686" s="51"/>
      <c r="N686" s="13"/>
    </row>
    <row r="687" spans="6:14" x14ac:dyDescent="0.25">
      <c r="F687" s="13"/>
      <c r="G687" s="13"/>
      <c r="M687" s="51"/>
      <c r="N687" s="13"/>
    </row>
    <row r="688" spans="6:14" x14ac:dyDescent="0.25">
      <c r="F688" s="13"/>
      <c r="G688" s="13"/>
      <c r="M688" s="51"/>
      <c r="N688" s="13"/>
    </row>
    <row r="689" spans="6:14" x14ac:dyDescent="0.25">
      <c r="F689" s="13"/>
      <c r="G689" s="13"/>
      <c r="M689" s="51"/>
      <c r="N689" s="13"/>
    </row>
    <row r="690" spans="6:14" x14ac:dyDescent="0.25">
      <c r="F690" s="13"/>
      <c r="G690" s="13"/>
      <c r="M690" s="51"/>
      <c r="N690" s="13"/>
    </row>
    <row r="691" spans="6:14" x14ac:dyDescent="0.25">
      <c r="F691" s="13"/>
      <c r="G691" s="13"/>
      <c r="M691" s="51"/>
      <c r="N691" s="13"/>
    </row>
    <row r="692" spans="6:14" x14ac:dyDescent="0.25">
      <c r="F692" s="13"/>
      <c r="G692" s="13"/>
      <c r="M692" s="51"/>
      <c r="N692" s="13"/>
    </row>
    <row r="693" spans="6:14" x14ac:dyDescent="0.25">
      <c r="F693" s="13"/>
      <c r="G693" s="13"/>
      <c r="M693" s="51"/>
      <c r="N693" s="13"/>
    </row>
    <row r="694" spans="6:14" x14ac:dyDescent="0.25">
      <c r="F694" s="13"/>
      <c r="G694" s="13"/>
      <c r="M694" s="51"/>
      <c r="N694" s="13"/>
    </row>
    <row r="695" spans="6:14" x14ac:dyDescent="0.25">
      <c r="F695" s="13"/>
      <c r="G695" s="13"/>
      <c r="M695" s="51"/>
      <c r="N695" s="13"/>
    </row>
    <row r="696" spans="6:14" x14ac:dyDescent="0.25">
      <c r="F696" s="13"/>
      <c r="G696" s="13"/>
      <c r="M696" s="51"/>
      <c r="N696" s="13"/>
    </row>
    <row r="697" spans="6:14" x14ac:dyDescent="0.25">
      <c r="F697" s="13"/>
      <c r="G697" s="13"/>
      <c r="M697" s="51"/>
      <c r="N697" s="13"/>
    </row>
    <row r="698" spans="6:14" x14ac:dyDescent="0.25">
      <c r="F698" s="13"/>
      <c r="G698" s="13"/>
      <c r="M698" s="51"/>
      <c r="N698" s="13"/>
    </row>
    <row r="699" spans="6:14" x14ac:dyDescent="0.25">
      <c r="F699" s="13"/>
      <c r="G699" s="13"/>
      <c r="M699" s="51"/>
      <c r="N699" s="13"/>
    </row>
    <row r="700" spans="6:14" x14ac:dyDescent="0.25">
      <c r="F700" s="13"/>
      <c r="G700" s="13"/>
      <c r="M700" s="51"/>
      <c r="N700" s="13"/>
    </row>
    <row r="701" spans="6:14" x14ac:dyDescent="0.25">
      <c r="F701" s="13"/>
      <c r="G701" s="13"/>
      <c r="M701" s="51"/>
      <c r="N701" s="13"/>
    </row>
    <row r="702" spans="6:14" x14ac:dyDescent="0.25">
      <c r="F702" s="13"/>
      <c r="G702" s="13"/>
      <c r="M702" s="51"/>
      <c r="N702" s="13"/>
    </row>
    <row r="703" spans="6:14" x14ac:dyDescent="0.25">
      <c r="F703" s="13"/>
      <c r="G703" s="13"/>
      <c r="M703" s="51"/>
      <c r="N703" s="13"/>
    </row>
    <row r="704" spans="6:14" x14ac:dyDescent="0.25">
      <c r="F704" s="13"/>
      <c r="G704" s="13"/>
      <c r="M704" s="51"/>
      <c r="N704" s="13"/>
    </row>
    <row r="705" spans="6:14" x14ac:dyDescent="0.25">
      <c r="F705" s="13"/>
      <c r="G705" s="13"/>
      <c r="M705" s="51"/>
      <c r="N705" s="13"/>
    </row>
    <row r="706" spans="6:14" x14ac:dyDescent="0.25">
      <c r="F706" s="13"/>
      <c r="G706" s="13"/>
      <c r="M706" s="51"/>
      <c r="N706" s="13"/>
    </row>
    <row r="707" spans="6:14" x14ac:dyDescent="0.25">
      <c r="F707" s="13"/>
      <c r="G707" s="13"/>
      <c r="M707" s="51"/>
      <c r="N707" s="13"/>
    </row>
    <row r="708" spans="6:14" x14ac:dyDescent="0.25">
      <c r="F708" s="13"/>
      <c r="G708" s="13"/>
      <c r="M708" s="51"/>
      <c r="N708" s="13"/>
    </row>
    <row r="709" spans="6:14" x14ac:dyDescent="0.25">
      <c r="F709" s="13"/>
      <c r="G709" s="13"/>
      <c r="M709" s="51"/>
      <c r="N709" s="13"/>
    </row>
    <row r="710" spans="6:14" x14ac:dyDescent="0.25">
      <c r="F710" s="13"/>
      <c r="G710" s="13"/>
      <c r="M710" s="51"/>
      <c r="N710" s="13"/>
    </row>
    <row r="711" spans="6:14" x14ac:dyDescent="0.25">
      <c r="F711" s="13"/>
      <c r="G711" s="13"/>
      <c r="M711" s="51"/>
      <c r="N711" s="13"/>
    </row>
    <row r="712" spans="6:14" x14ac:dyDescent="0.25">
      <c r="F712" s="13"/>
      <c r="G712" s="13"/>
      <c r="M712" s="51"/>
      <c r="N712" s="13"/>
    </row>
    <row r="713" spans="6:14" x14ac:dyDescent="0.25">
      <c r="F713" s="13"/>
      <c r="G713" s="13"/>
      <c r="M713" s="51"/>
      <c r="N713" s="13"/>
    </row>
    <row r="714" spans="6:14" x14ac:dyDescent="0.25">
      <c r="F714" s="13"/>
      <c r="G714" s="13"/>
      <c r="M714" s="51"/>
      <c r="N714" s="13"/>
    </row>
    <row r="715" spans="6:14" x14ac:dyDescent="0.25">
      <c r="F715" s="13"/>
      <c r="G715" s="13"/>
      <c r="M715" s="51"/>
      <c r="N715" s="13"/>
    </row>
    <row r="716" spans="6:14" x14ac:dyDescent="0.25">
      <c r="F716" s="13"/>
      <c r="G716" s="13"/>
      <c r="M716" s="51"/>
      <c r="N716" s="13"/>
    </row>
    <row r="717" spans="6:14" x14ac:dyDescent="0.25">
      <c r="F717" s="13"/>
      <c r="G717" s="13"/>
      <c r="M717" s="51"/>
      <c r="N717" s="13"/>
    </row>
    <row r="718" spans="6:14" x14ac:dyDescent="0.25">
      <c r="F718" s="13"/>
      <c r="G718" s="13"/>
      <c r="M718" s="51"/>
      <c r="N718" s="13"/>
    </row>
    <row r="719" spans="6:14" x14ac:dyDescent="0.25">
      <c r="F719" s="13"/>
      <c r="G719" s="13"/>
      <c r="M719" s="51"/>
      <c r="N719" s="13"/>
    </row>
    <row r="720" spans="6:14" x14ac:dyDescent="0.25">
      <c r="F720" s="13"/>
      <c r="G720" s="13"/>
      <c r="M720" s="51"/>
      <c r="N720" s="13"/>
    </row>
    <row r="721" spans="6:14" x14ac:dyDescent="0.25">
      <c r="F721" s="13"/>
      <c r="G721" s="13"/>
      <c r="M721" s="51"/>
      <c r="N721" s="13"/>
    </row>
    <row r="722" spans="6:14" x14ac:dyDescent="0.25">
      <c r="F722" s="13"/>
      <c r="G722" s="13"/>
      <c r="M722" s="51"/>
      <c r="N722" s="13"/>
    </row>
    <row r="723" spans="6:14" x14ac:dyDescent="0.25">
      <c r="F723" s="13"/>
      <c r="G723" s="13"/>
      <c r="M723" s="51"/>
      <c r="N723" s="13"/>
    </row>
    <row r="724" spans="6:14" x14ac:dyDescent="0.25">
      <c r="F724" s="13"/>
      <c r="G724" s="13"/>
      <c r="M724" s="51"/>
      <c r="N724" s="13"/>
    </row>
    <row r="725" spans="6:14" x14ac:dyDescent="0.25">
      <c r="F725" s="13"/>
      <c r="G725" s="13"/>
      <c r="M725" s="51"/>
      <c r="N725" s="13"/>
    </row>
    <row r="726" spans="6:14" x14ac:dyDescent="0.25">
      <c r="F726" s="13"/>
      <c r="G726" s="13"/>
      <c r="M726" s="51"/>
      <c r="N726" s="13"/>
    </row>
    <row r="727" spans="6:14" x14ac:dyDescent="0.25">
      <c r="F727" s="13"/>
      <c r="G727" s="13"/>
      <c r="M727" s="51"/>
      <c r="N727" s="13"/>
    </row>
    <row r="728" spans="6:14" x14ac:dyDescent="0.25">
      <c r="F728" s="13"/>
      <c r="G728" s="13"/>
      <c r="M728" s="51"/>
      <c r="N728" s="13"/>
    </row>
    <row r="729" spans="6:14" x14ac:dyDescent="0.25">
      <c r="F729" s="13"/>
      <c r="G729" s="13"/>
      <c r="M729" s="51"/>
      <c r="N729" s="13"/>
    </row>
    <row r="730" spans="6:14" x14ac:dyDescent="0.25">
      <c r="F730" s="13"/>
      <c r="G730" s="13"/>
      <c r="M730" s="51"/>
      <c r="N730" s="13"/>
    </row>
    <row r="731" spans="6:14" x14ac:dyDescent="0.25">
      <c r="F731" s="13"/>
      <c r="G731" s="13"/>
      <c r="M731" s="51"/>
      <c r="N731" s="13"/>
    </row>
    <row r="732" spans="6:14" x14ac:dyDescent="0.25">
      <c r="F732" s="13"/>
      <c r="G732" s="13"/>
      <c r="M732" s="51"/>
      <c r="N732" s="13"/>
    </row>
    <row r="733" spans="6:14" x14ac:dyDescent="0.25">
      <c r="F733" s="13"/>
      <c r="G733" s="13"/>
      <c r="M733" s="51"/>
      <c r="N733" s="13"/>
    </row>
    <row r="734" spans="6:14" x14ac:dyDescent="0.25">
      <c r="F734" s="13"/>
      <c r="G734" s="13"/>
      <c r="M734" s="51"/>
      <c r="N734" s="13"/>
    </row>
    <row r="735" spans="6:14" x14ac:dyDescent="0.25">
      <c r="F735" s="13"/>
      <c r="G735" s="13"/>
      <c r="M735" s="51"/>
      <c r="N735" s="13"/>
    </row>
    <row r="736" spans="6:14" x14ac:dyDescent="0.25">
      <c r="F736" s="13"/>
      <c r="G736" s="13"/>
      <c r="M736" s="51"/>
      <c r="N736" s="13"/>
    </row>
    <row r="737" spans="6:14" x14ac:dyDescent="0.25">
      <c r="F737" s="13"/>
      <c r="G737" s="13"/>
      <c r="M737" s="51"/>
      <c r="N737" s="13"/>
    </row>
    <row r="738" spans="6:14" x14ac:dyDescent="0.25">
      <c r="F738" s="13"/>
      <c r="G738" s="13"/>
      <c r="M738" s="51"/>
      <c r="N738" s="13"/>
    </row>
    <row r="739" spans="6:14" x14ac:dyDescent="0.25">
      <c r="F739" s="13"/>
      <c r="G739" s="13"/>
      <c r="M739" s="51"/>
      <c r="N739" s="13"/>
    </row>
    <row r="740" spans="6:14" x14ac:dyDescent="0.25">
      <c r="F740" s="13"/>
      <c r="G740" s="13"/>
      <c r="M740" s="51"/>
      <c r="N740" s="13"/>
    </row>
    <row r="741" spans="6:14" x14ac:dyDescent="0.25">
      <c r="F741" s="13"/>
      <c r="G741" s="13"/>
      <c r="M741" s="51"/>
      <c r="N741" s="13"/>
    </row>
    <row r="742" spans="6:14" x14ac:dyDescent="0.25">
      <c r="F742" s="13"/>
      <c r="G742" s="13"/>
      <c r="M742" s="51"/>
      <c r="N742" s="13"/>
    </row>
    <row r="743" spans="6:14" x14ac:dyDescent="0.25">
      <c r="F743" s="13"/>
      <c r="G743" s="13"/>
      <c r="M743" s="51"/>
      <c r="N743" s="13"/>
    </row>
    <row r="744" spans="6:14" x14ac:dyDescent="0.25">
      <c r="F744" s="13"/>
      <c r="G744" s="13"/>
      <c r="M744" s="51"/>
      <c r="N744" s="13"/>
    </row>
    <row r="745" spans="6:14" x14ac:dyDescent="0.25">
      <c r="F745" s="13"/>
      <c r="G745" s="13"/>
      <c r="M745" s="51"/>
      <c r="N745" s="13"/>
    </row>
    <row r="746" spans="6:14" x14ac:dyDescent="0.25">
      <c r="F746" s="13"/>
      <c r="G746" s="13"/>
      <c r="M746" s="51"/>
      <c r="N746" s="13"/>
    </row>
    <row r="747" spans="6:14" x14ac:dyDescent="0.25">
      <c r="F747" s="13"/>
      <c r="G747" s="13"/>
      <c r="M747" s="51"/>
      <c r="N747" s="13"/>
    </row>
    <row r="748" spans="6:14" x14ac:dyDescent="0.25">
      <c r="F748" s="13"/>
      <c r="G748" s="13"/>
      <c r="M748" s="51"/>
      <c r="N748" s="13"/>
    </row>
    <row r="749" spans="6:14" x14ac:dyDescent="0.25">
      <c r="F749" s="13"/>
      <c r="G749" s="13"/>
      <c r="M749" s="51"/>
      <c r="N749" s="13"/>
    </row>
    <row r="750" spans="6:14" x14ac:dyDescent="0.25">
      <c r="F750" s="13"/>
      <c r="G750" s="13"/>
      <c r="M750" s="51"/>
      <c r="N750" s="13"/>
    </row>
    <row r="751" spans="6:14" x14ac:dyDescent="0.25">
      <c r="F751" s="13"/>
      <c r="G751" s="13"/>
      <c r="M751" s="51"/>
      <c r="N751" s="13"/>
    </row>
    <row r="752" spans="6:14" x14ac:dyDescent="0.25">
      <c r="F752" s="13"/>
      <c r="G752" s="13"/>
      <c r="M752" s="51"/>
      <c r="N752" s="13"/>
    </row>
    <row r="753" spans="6:14" x14ac:dyDescent="0.25">
      <c r="F753" s="13"/>
      <c r="G753" s="13"/>
      <c r="M753" s="51"/>
      <c r="N753" s="13"/>
    </row>
    <row r="754" spans="6:14" x14ac:dyDescent="0.25">
      <c r="F754" s="13"/>
      <c r="G754" s="13"/>
      <c r="M754" s="51"/>
      <c r="N754" s="13"/>
    </row>
    <row r="755" spans="6:14" x14ac:dyDescent="0.25">
      <c r="F755" s="13"/>
      <c r="G755" s="13"/>
      <c r="M755" s="51"/>
      <c r="N755" s="13"/>
    </row>
    <row r="756" spans="6:14" x14ac:dyDescent="0.25">
      <c r="F756" s="13"/>
      <c r="G756" s="13"/>
      <c r="M756" s="51"/>
      <c r="N756" s="13"/>
    </row>
    <row r="757" spans="6:14" x14ac:dyDescent="0.25">
      <c r="F757" s="13"/>
      <c r="G757" s="13"/>
      <c r="M757" s="51"/>
      <c r="N757" s="13"/>
    </row>
    <row r="758" spans="6:14" x14ac:dyDescent="0.25">
      <c r="F758" s="13"/>
      <c r="G758" s="13"/>
      <c r="M758" s="51"/>
      <c r="N758" s="13"/>
    </row>
    <row r="759" spans="6:14" x14ac:dyDescent="0.25">
      <c r="F759" s="13"/>
      <c r="G759" s="13"/>
      <c r="M759" s="51"/>
      <c r="N759" s="13"/>
    </row>
    <row r="760" spans="6:14" x14ac:dyDescent="0.25">
      <c r="F760" s="13"/>
      <c r="G760" s="13"/>
      <c r="M760" s="51"/>
      <c r="N760" s="13"/>
    </row>
    <row r="761" spans="6:14" x14ac:dyDescent="0.25">
      <c r="F761" s="13"/>
      <c r="G761" s="13"/>
      <c r="M761" s="51"/>
      <c r="N761" s="13"/>
    </row>
    <row r="762" spans="6:14" x14ac:dyDescent="0.25">
      <c r="F762" s="13"/>
      <c r="G762" s="13"/>
      <c r="M762" s="51"/>
      <c r="N762" s="13"/>
    </row>
    <row r="763" spans="6:14" x14ac:dyDescent="0.25">
      <c r="F763" s="13"/>
      <c r="G763" s="13"/>
      <c r="M763" s="51"/>
      <c r="N763" s="13"/>
    </row>
    <row r="764" spans="6:14" x14ac:dyDescent="0.25">
      <c r="F764" s="13"/>
      <c r="G764" s="13"/>
      <c r="M764" s="51"/>
      <c r="N764" s="13"/>
    </row>
    <row r="765" spans="6:14" x14ac:dyDescent="0.25">
      <c r="F765" s="13"/>
      <c r="G765" s="13"/>
      <c r="M765" s="51"/>
      <c r="N765" s="13"/>
    </row>
    <row r="766" spans="6:14" x14ac:dyDescent="0.25">
      <c r="F766" s="13"/>
      <c r="G766" s="13"/>
      <c r="M766" s="51"/>
      <c r="N766" s="13"/>
    </row>
    <row r="767" spans="6:14" x14ac:dyDescent="0.25">
      <c r="F767" s="13"/>
      <c r="G767" s="13"/>
      <c r="M767" s="51"/>
      <c r="N767" s="13"/>
    </row>
    <row r="768" spans="6:14" x14ac:dyDescent="0.25">
      <c r="F768" s="13"/>
      <c r="G768" s="13"/>
      <c r="M768" s="51"/>
      <c r="N768" s="13"/>
    </row>
    <row r="769" spans="6:14" x14ac:dyDescent="0.25">
      <c r="F769" s="13"/>
      <c r="G769" s="13"/>
      <c r="M769" s="51"/>
      <c r="N769" s="13"/>
    </row>
    <row r="770" spans="6:14" x14ac:dyDescent="0.25">
      <c r="F770" s="13"/>
      <c r="G770" s="13"/>
      <c r="M770" s="51"/>
      <c r="N770" s="13"/>
    </row>
    <row r="771" spans="6:14" x14ac:dyDescent="0.25">
      <c r="F771" s="13"/>
      <c r="G771" s="13"/>
      <c r="M771" s="51"/>
      <c r="N771" s="13"/>
    </row>
    <row r="772" spans="6:14" x14ac:dyDescent="0.25">
      <c r="F772" s="13"/>
      <c r="G772" s="13"/>
      <c r="M772" s="51"/>
      <c r="N772" s="13"/>
    </row>
    <row r="773" spans="6:14" x14ac:dyDescent="0.25">
      <c r="F773" s="13"/>
      <c r="G773" s="13"/>
      <c r="M773" s="51"/>
      <c r="N773" s="13"/>
    </row>
    <row r="774" spans="6:14" x14ac:dyDescent="0.25">
      <c r="F774" s="13"/>
      <c r="G774" s="13"/>
      <c r="M774" s="51"/>
      <c r="N774" s="13"/>
    </row>
    <row r="775" spans="6:14" x14ac:dyDescent="0.25">
      <c r="F775" s="13"/>
      <c r="G775" s="13"/>
      <c r="M775" s="51"/>
      <c r="N775" s="13"/>
    </row>
    <row r="776" spans="6:14" x14ac:dyDescent="0.25">
      <c r="F776" s="13"/>
      <c r="G776" s="13"/>
      <c r="M776" s="51"/>
      <c r="N776" s="13"/>
    </row>
    <row r="777" spans="6:14" x14ac:dyDescent="0.25">
      <c r="F777" s="13"/>
      <c r="G777" s="13"/>
      <c r="M777" s="51"/>
      <c r="N777" s="13"/>
    </row>
    <row r="778" spans="6:14" x14ac:dyDescent="0.25">
      <c r="F778" s="13"/>
      <c r="G778" s="13"/>
      <c r="M778" s="51"/>
      <c r="N778" s="13"/>
    </row>
    <row r="779" spans="6:14" x14ac:dyDescent="0.25">
      <c r="F779" s="13"/>
      <c r="G779" s="13"/>
      <c r="M779" s="51"/>
      <c r="N779" s="13"/>
    </row>
    <row r="780" spans="6:14" x14ac:dyDescent="0.25">
      <c r="F780" s="13"/>
      <c r="G780" s="13"/>
      <c r="M780" s="51"/>
      <c r="N780" s="13"/>
    </row>
    <row r="781" spans="6:14" x14ac:dyDescent="0.25">
      <c r="F781" s="13"/>
      <c r="G781" s="13"/>
      <c r="M781" s="51"/>
      <c r="N781" s="13"/>
    </row>
    <row r="782" spans="6:14" x14ac:dyDescent="0.25">
      <c r="F782" s="13"/>
      <c r="G782" s="13"/>
      <c r="M782" s="51"/>
      <c r="N782" s="13"/>
    </row>
    <row r="783" spans="6:14" x14ac:dyDescent="0.25">
      <c r="F783" s="13"/>
      <c r="G783" s="13"/>
      <c r="M783" s="51"/>
      <c r="N783" s="13"/>
    </row>
    <row r="784" spans="6:14" x14ac:dyDescent="0.25">
      <c r="F784" s="13"/>
      <c r="G784" s="13"/>
      <c r="M784" s="51"/>
      <c r="N784" s="13"/>
    </row>
    <row r="785" spans="6:14" x14ac:dyDescent="0.25">
      <c r="F785" s="13"/>
      <c r="G785" s="13"/>
      <c r="M785" s="51"/>
      <c r="N785" s="13"/>
    </row>
    <row r="786" spans="6:14" x14ac:dyDescent="0.25">
      <c r="F786" s="13"/>
      <c r="G786" s="13"/>
      <c r="M786" s="51"/>
      <c r="N786" s="13"/>
    </row>
    <row r="787" spans="6:14" x14ac:dyDescent="0.25">
      <c r="F787" s="13"/>
      <c r="G787" s="13"/>
      <c r="M787" s="51"/>
      <c r="N787" s="13"/>
    </row>
    <row r="788" spans="6:14" x14ac:dyDescent="0.25">
      <c r="F788" s="13"/>
      <c r="G788" s="13"/>
      <c r="M788" s="51"/>
      <c r="N788" s="13"/>
    </row>
    <row r="789" spans="6:14" x14ac:dyDescent="0.25">
      <c r="F789" s="13"/>
      <c r="G789" s="13"/>
      <c r="M789" s="51"/>
      <c r="N789" s="13"/>
    </row>
    <row r="790" spans="6:14" x14ac:dyDescent="0.25">
      <c r="F790" s="13"/>
      <c r="G790" s="13"/>
      <c r="M790" s="51"/>
      <c r="N790" s="13"/>
    </row>
    <row r="791" spans="6:14" x14ac:dyDescent="0.25">
      <c r="F791" s="13"/>
      <c r="G791" s="13"/>
      <c r="M791" s="51"/>
      <c r="N791" s="13"/>
    </row>
    <row r="792" spans="6:14" x14ac:dyDescent="0.25">
      <c r="F792" s="13"/>
      <c r="G792" s="13"/>
      <c r="M792" s="51"/>
      <c r="N792" s="13"/>
    </row>
    <row r="793" spans="6:14" x14ac:dyDescent="0.25">
      <c r="F793" s="13"/>
      <c r="G793" s="13"/>
      <c r="M793" s="51"/>
      <c r="N793" s="13"/>
    </row>
    <row r="794" spans="6:14" x14ac:dyDescent="0.25">
      <c r="F794" s="13"/>
      <c r="G794" s="13"/>
      <c r="M794" s="51"/>
      <c r="N794" s="13"/>
    </row>
    <row r="795" spans="6:14" x14ac:dyDescent="0.25">
      <c r="F795" s="13"/>
      <c r="G795" s="13"/>
      <c r="M795" s="51"/>
      <c r="N795" s="13"/>
    </row>
    <row r="796" spans="6:14" x14ac:dyDescent="0.25">
      <c r="F796" s="13"/>
      <c r="G796" s="13"/>
      <c r="M796" s="51"/>
      <c r="N796" s="13"/>
    </row>
    <row r="797" spans="6:14" x14ac:dyDescent="0.25">
      <c r="F797" s="13"/>
      <c r="G797" s="13"/>
      <c r="M797" s="51"/>
      <c r="N797" s="13"/>
    </row>
    <row r="798" spans="6:14" x14ac:dyDescent="0.25">
      <c r="F798" s="13"/>
      <c r="G798" s="13"/>
      <c r="M798" s="51"/>
      <c r="N798" s="13"/>
    </row>
    <row r="799" spans="6:14" x14ac:dyDescent="0.25">
      <c r="F799" s="13"/>
      <c r="G799" s="13"/>
      <c r="M799" s="51"/>
      <c r="N799" s="13"/>
    </row>
    <row r="800" spans="6:14" x14ac:dyDescent="0.25">
      <c r="F800" s="13"/>
      <c r="G800" s="13"/>
      <c r="M800" s="51"/>
      <c r="N800" s="13"/>
    </row>
    <row r="801" spans="6:14" x14ac:dyDescent="0.25">
      <c r="F801" s="13"/>
      <c r="G801" s="13"/>
      <c r="M801" s="51"/>
      <c r="N801" s="13"/>
    </row>
    <row r="802" spans="6:14" x14ac:dyDescent="0.25">
      <c r="F802" s="13"/>
      <c r="G802" s="13"/>
      <c r="M802" s="51"/>
      <c r="N802" s="13"/>
    </row>
    <row r="803" spans="6:14" x14ac:dyDescent="0.25">
      <c r="F803" s="13"/>
      <c r="G803" s="13"/>
      <c r="M803" s="51"/>
      <c r="N803" s="13"/>
    </row>
    <row r="804" spans="6:14" x14ac:dyDescent="0.25">
      <c r="F804" s="13"/>
      <c r="G804" s="13"/>
      <c r="M804" s="51"/>
      <c r="N804" s="13"/>
    </row>
    <row r="805" spans="6:14" x14ac:dyDescent="0.25">
      <c r="F805" s="13"/>
      <c r="G805" s="13"/>
      <c r="M805" s="51"/>
      <c r="N805" s="13"/>
    </row>
    <row r="806" spans="6:14" x14ac:dyDescent="0.25">
      <c r="F806" s="13"/>
      <c r="G806" s="13"/>
      <c r="M806" s="51"/>
      <c r="N806" s="13"/>
    </row>
    <row r="807" spans="6:14" x14ac:dyDescent="0.25">
      <c r="F807" s="13"/>
      <c r="G807" s="13"/>
      <c r="M807" s="51"/>
      <c r="N807" s="13"/>
    </row>
    <row r="808" spans="6:14" x14ac:dyDescent="0.25">
      <c r="F808" s="13"/>
      <c r="G808" s="13"/>
      <c r="M808" s="51"/>
      <c r="N808" s="13"/>
    </row>
    <row r="809" spans="6:14" x14ac:dyDescent="0.25">
      <c r="F809" s="13"/>
      <c r="G809" s="13"/>
      <c r="M809" s="51"/>
      <c r="N809" s="13"/>
    </row>
    <row r="810" spans="6:14" x14ac:dyDescent="0.25">
      <c r="F810" s="13"/>
      <c r="G810" s="13"/>
      <c r="M810" s="51"/>
      <c r="N810" s="13"/>
    </row>
    <row r="811" spans="6:14" x14ac:dyDescent="0.25">
      <c r="F811" s="13"/>
      <c r="G811" s="13"/>
      <c r="M811" s="51"/>
      <c r="N811" s="13"/>
    </row>
    <row r="812" spans="6:14" x14ac:dyDescent="0.25">
      <c r="F812" s="13"/>
      <c r="G812" s="13"/>
      <c r="M812" s="51"/>
      <c r="N812" s="13"/>
    </row>
    <row r="813" spans="6:14" x14ac:dyDescent="0.25">
      <c r="F813" s="13"/>
      <c r="G813" s="13"/>
      <c r="M813" s="51"/>
      <c r="N813" s="13"/>
    </row>
    <row r="814" spans="6:14" x14ac:dyDescent="0.25">
      <c r="F814" s="13"/>
      <c r="G814" s="13"/>
      <c r="M814" s="51"/>
      <c r="N814" s="13"/>
    </row>
    <row r="815" spans="6:14" x14ac:dyDescent="0.25">
      <c r="F815" s="13"/>
      <c r="G815" s="13"/>
      <c r="M815" s="51"/>
      <c r="N815" s="13"/>
    </row>
    <row r="816" spans="6:14" x14ac:dyDescent="0.25">
      <c r="F816" s="13"/>
      <c r="G816" s="13"/>
      <c r="M816" s="51"/>
      <c r="N816" s="13"/>
    </row>
    <row r="817" spans="6:14" x14ac:dyDescent="0.25">
      <c r="F817" s="13"/>
      <c r="G817" s="13"/>
      <c r="M817" s="51"/>
      <c r="N817" s="13"/>
    </row>
    <row r="818" spans="6:14" x14ac:dyDescent="0.25">
      <c r="F818" s="13"/>
      <c r="G818" s="13"/>
      <c r="M818" s="51"/>
      <c r="N818" s="13"/>
    </row>
    <row r="819" spans="6:14" x14ac:dyDescent="0.25">
      <c r="F819" s="13"/>
      <c r="G819" s="13"/>
      <c r="M819" s="51"/>
      <c r="N819" s="13"/>
    </row>
    <row r="820" spans="6:14" x14ac:dyDescent="0.25">
      <c r="F820" s="13"/>
      <c r="G820" s="13"/>
      <c r="M820" s="51"/>
      <c r="N820" s="13"/>
    </row>
    <row r="821" spans="6:14" x14ac:dyDescent="0.25">
      <c r="F821" s="13"/>
      <c r="G821" s="13"/>
      <c r="M821" s="51"/>
      <c r="N821" s="13"/>
    </row>
    <row r="822" spans="6:14" x14ac:dyDescent="0.25">
      <c r="F822" s="13"/>
      <c r="G822" s="13"/>
      <c r="M822" s="51"/>
      <c r="N822" s="13"/>
    </row>
    <row r="823" spans="6:14" x14ac:dyDescent="0.25">
      <c r="F823" s="13"/>
      <c r="G823" s="13"/>
      <c r="M823" s="51"/>
      <c r="N823" s="13"/>
    </row>
    <row r="824" spans="6:14" x14ac:dyDescent="0.25">
      <c r="F824" s="13"/>
      <c r="G824" s="13"/>
      <c r="M824" s="51"/>
      <c r="N824" s="13"/>
    </row>
    <row r="825" spans="6:14" x14ac:dyDescent="0.25">
      <c r="F825" s="13"/>
      <c r="G825" s="13"/>
      <c r="M825" s="51"/>
      <c r="N825" s="13"/>
    </row>
    <row r="826" spans="6:14" x14ac:dyDescent="0.25">
      <c r="F826" s="13"/>
      <c r="G826" s="13"/>
      <c r="M826" s="51"/>
      <c r="N826" s="13"/>
    </row>
    <row r="827" spans="6:14" x14ac:dyDescent="0.25">
      <c r="F827" s="13"/>
      <c r="G827" s="13"/>
      <c r="M827" s="51"/>
      <c r="N827" s="13"/>
    </row>
    <row r="828" spans="6:14" x14ac:dyDescent="0.25">
      <c r="F828" s="13"/>
      <c r="G828" s="13"/>
      <c r="M828" s="51"/>
      <c r="N828" s="13"/>
    </row>
    <row r="829" spans="6:14" x14ac:dyDescent="0.25">
      <c r="F829" s="13"/>
      <c r="G829" s="13"/>
      <c r="M829" s="51"/>
      <c r="N829" s="13"/>
    </row>
    <row r="830" spans="6:14" x14ac:dyDescent="0.25">
      <c r="F830" s="13"/>
      <c r="G830" s="13"/>
      <c r="M830" s="51"/>
      <c r="N830" s="13"/>
    </row>
    <row r="831" spans="6:14" x14ac:dyDescent="0.25">
      <c r="F831" s="13"/>
      <c r="G831" s="13"/>
      <c r="M831" s="51"/>
      <c r="N831" s="13"/>
    </row>
    <row r="832" spans="6:14" x14ac:dyDescent="0.25">
      <c r="F832" s="13"/>
      <c r="G832" s="13"/>
      <c r="M832" s="51"/>
      <c r="N832" s="13"/>
    </row>
    <row r="833" spans="6:14" x14ac:dyDescent="0.25">
      <c r="F833" s="13"/>
      <c r="G833" s="13"/>
      <c r="M833" s="51"/>
      <c r="N833" s="13"/>
    </row>
    <row r="834" spans="6:14" x14ac:dyDescent="0.25">
      <c r="F834" s="13"/>
      <c r="G834" s="13"/>
      <c r="M834" s="51"/>
      <c r="N834" s="13"/>
    </row>
    <row r="835" spans="6:14" x14ac:dyDescent="0.25">
      <c r="F835" s="13"/>
      <c r="G835" s="13"/>
      <c r="M835" s="51"/>
      <c r="N835" s="13"/>
    </row>
    <row r="836" spans="6:14" x14ac:dyDescent="0.25">
      <c r="F836" s="13"/>
      <c r="G836" s="13"/>
      <c r="M836" s="51"/>
      <c r="N836" s="13"/>
    </row>
    <row r="837" spans="6:14" x14ac:dyDescent="0.25">
      <c r="F837" s="13"/>
      <c r="G837" s="13"/>
      <c r="M837" s="51"/>
      <c r="N837" s="13"/>
    </row>
    <row r="838" spans="6:14" x14ac:dyDescent="0.25">
      <c r="F838" s="13"/>
      <c r="G838" s="13"/>
      <c r="M838" s="51"/>
      <c r="N838" s="13"/>
    </row>
    <row r="839" spans="6:14" x14ac:dyDescent="0.25">
      <c r="F839" s="13"/>
      <c r="G839" s="13"/>
      <c r="M839" s="51"/>
      <c r="N839" s="13"/>
    </row>
    <row r="840" spans="6:14" x14ac:dyDescent="0.25">
      <c r="F840" s="13"/>
      <c r="G840" s="13"/>
      <c r="M840" s="51"/>
      <c r="N840" s="13"/>
    </row>
    <row r="841" spans="6:14" x14ac:dyDescent="0.25">
      <c r="F841" s="13"/>
      <c r="G841" s="13"/>
      <c r="M841" s="51"/>
      <c r="N841" s="13"/>
    </row>
    <row r="842" spans="6:14" x14ac:dyDescent="0.25">
      <c r="F842" s="13"/>
      <c r="G842" s="13"/>
      <c r="M842" s="51"/>
      <c r="N842" s="13"/>
    </row>
    <row r="843" spans="6:14" x14ac:dyDescent="0.25">
      <c r="F843" s="13"/>
      <c r="G843" s="13"/>
      <c r="M843" s="51"/>
      <c r="N843" s="13"/>
    </row>
    <row r="844" spans="6:14" x14ac:dyDescent="0.25">
      <c r="F844" s="13"/>
      <c r="G844" s="13"/>
      <c r="M844" s="51"/>
      <c r="N844" s="13"/>
    </row>
    <row r="845" spans="6:14" x14ac:dyDescent="0.25">
      <c r="F845" s="13"/>
      <c r="G845" s="13"/>
      <c r="M845" s="51"/>
      <c r="N845" s="13"/>
    </row>
    <row r="846" spans="6:14" x14ac:dyDescent="0.25">
      <c r="F846" s="13"/>
      <c r="G846" s="13"/>
      <c r="M846" s="51"/>
      <c r="N846" s="13"/>
    </row>
    <row r="847" spans="6:14" x14ac:dyDescent="0.25">
      <c r="F847" s="13"/>
      <c r="G847" s="13"/>
      <c r="M847" s="51"/>
      <c r="N847" s="13"/>
    </row>
    <row r="848" spans="6:14" x14ac:dyDescent="0.25">
      <c r="F848" s="13"/>
      <c r="G848" s="13"/>
      <c r="M848" s="51"/>
      <c r="N848" s="13"/>
    </row>
    <row r="849" spans="6:14" x14ac:dyDescent="0.25">
      <c r="F849" s="13"/>
      <c r="G849" s="13"/>
      <c r="M849" s="51"/>
      <c r="N849" s="13"/>
    </row>
    <row r="850" spans="6:14" x14ac:dyDescent="0.25">
      <c r="F850" s="13"/>
      <c r="G850" s="13"/>
      <c r="M850" s="51"/>
      <c r="N850" s="13"/>
    </row>
    <row r="851" spans="6:14" x14ac:dyDescent="0.25">
      <c r="F851" s="13"/>
      <c r="G851" s="13"/>
      <c r="M851" s="51"/>
      <c r="N851" s="13"/>
    </row>
    <row r="852" spans="6:14" x14ac:dyDescent="0.25">
      <c r="F852" s="13"/>
      <c r="G852" s="13"/>
      <c r="M852" s="51"/>
      <c r="N852" s="13"/>
    </row>
    <row r="853" spans="6:14" x14ac:dyDescent="0.25">
      <c r="F853" s="13"/>
      <c r="G853" s="13"/>
      <c r="M853" s="51"/>
      <c r="N853" s="13"/>
    </row>
    <row r="854" spans="6:14" x14ac:dyDescent="0.25">
      <c r="F854" s="13"/>
      <c r="G854" s="13"/>
      <c r="M854" s="51"/>
      <c r="N854" s="13"/>
    </row>
    <row r="855" spans="6:14" x14ac:dyDescent="0.25">
      <c r="F855" s="13"/>
      <c r="G855" s="13"/>
      <c r="M855" s="51"/>
      <c r="N855" s="13"/>
    </row>
    <row r="856" spans="6:14" x14ac:dyDescent="0.25">
      <c r="F856" s="13"/>
      <c r="G856" s="13"/>
      <c r="M856" s="51"/>
      <c r="N856" s="13"/>
    </row>
    <row r="857" spans="6:14" x14ac:dyDescent="0.25">
      <c r="F857" s="13"/>
      <c r="G857" s="13"/>
      <c r="M857" s="51"/>
      <c r="N857" s="13"/>
    </row>
    <row r="858" spans="6:14" x14ac:dyDescent="0.25">
      <c r="F858" s="13"/>
      <c r="G858" s="13"/>
      <c r="M858" s="51"/>
      <c r="N858" s="13"/>
    </row>
    <row r="859" spans="6:14" x14ac:dyDescent="0.25">
      <c r="F859" s="13"/>
      <c r="G859" s="13"/>
      <c r="M859" s="51"/>
      <c r="N859" s="13"/>
    </row>
    <row r="860" spans="6:14" x14ac:dyDescent="0.25">
      <c r="F860" s="13"/>
      <c r="G860" s="13"/>
      <c r="M860" s="51"/>
      <c r="N860" s="13"/>
    </row>
    <row r="861" spans="6:14" x14ac:dyDescent="0.25">
      <c r="F861" s="13"/>
      <c r="G861" s="13"/>
      <c r="M861" s="51"/>
      <c r="N861" s="13"/>
    </row>
    <row r="862" spans="6:14" x14ac:dyDescent="0.25">
      <c r="F862" s="13"/>
      <c r="G862" s="13"/>
      <c r="M862" s="51"/>
      <c r="N862" s="13"/>
    </row>
    <row r="863" spans="6:14" x14ac:dyDescent="0.25">
      <c r="F863" s="13"/>
      <c r="G863" s="13"/>
      <c r="M863" s="51"/>
      <c r="N863" s="13"/>
    </row>
    <row r="864" spans="6:14" x14ac:dyDescent="0.25">
      <c r="F864" s="13"/>
      <c r="G864" s="13"/>
      <c r="M864" s="51"/>
      <c r="N864" s="13"/>
    </row>
    <row r="865" spans="6:14" x14ac:dyDescent="0.25">
      <c r="F865" s="13"/>
      <c r="G865" s="13"/>
      <c r="M865" s="51"/>
      <c r="N865" s="13"/>
    </row>
    <row r="866" spans="6:14" x14ac:dyDescent="0.25">
      <c r="F866" s="13"/>
      <c r="G866" s="13"/>
      <c r="M866" s="51"/>
      <c r="N866" s="13"/>
    </row>
    <row r="867" spans="6:14" x14ac:dyDescent="0.25">
      <c r="F867" s="13"/>
      <c r="G867" s="13"/>
      <c r="M867" s="51"/>
      <c r="N867" s="13"/>
    </row>
    <row r="868" spans="6:14" x14ac:dyDescent="0.25">
      <c r="F868" s="13"/>
      <c r="G868" s="13"/>
      <c r="M868" s="51"/>
      <c r="N868" s="13"/>
    </row>
    <row r="869" spans="6:14" x14ac:dyDescent="0.25">
      <c r="F869" s="13"/>
      <c r="G869" s="13"/>
      <c r="M869" s="51"/>
      <c r="N869" s="13"/>
    </row>
    <row r="870" spans="6:14" x14ac:dyDescent="0.25">
      <c r="F870" s="13"/>
      <c r="G870" s="13"/>
      <c r="M870" s="51"/>
      <c r="N870" s="13"/>
    </row>
    <row r="871" spans="6:14" x14ac:dyDescent="0.25">
      <c r="F871" s="13"/>
      <c r="G871" s="13"/>
      <c r="M871" s="51"/>
      <c r="N871" s="13"/>
    </row>
    <row r="872" spans="6:14" x14ac:dyDescent="0.25">
      <c r="F872" s="13"/>
      <c r="G872" s="13"/>
      <c r="M872" s="51"/>
      <c r="N872" s="13"/>
    </row>
    <row r="873" spans="6:14" x14ac:dyDescent="0.25">
      <c r="F873" s="13"/>
      <c r="G873" s="13"/>
      <c r="M873" s="51"/>
      <c r="N873" s="13"/>
    </row>
    <row r="874" spans="6:14" x14ac:dyDescent="0.25">
      <c r="F874" s="13"/>
      <c r="G874" s="13"/>
      <c r="M874" s="51"/>
      <c r="N874" s="13"/>
    </row>
    <row r="875" spans="6:14" x14ac:dyDescent="0.25">
      <c r="F875" s="13"/>
      <c r="G875" s="13"/>
      <c r="M875" s="51"/>
      <c r="N875" s="13"/>
    </row>
    <row r="876" spans="6:14" x14ac:dyDescent="0.25">
      <c r="F876" s="13"/>
      <c r="G876" s="13"/>
      <c r="M876" s="51"/>
      <c r="N876" s="13"/>
    </row>
    <row r="877" spans="6:14" x14ac:dyDescent="0.25">
      <c r="F877" s="13"/>
      <c r="G877" s="13"/>
      <c r="M877" s="51"/>
      <c r="N877" s="13"/>
    </row>
    <row r="878" spans="6:14" x14ac:dyDescent="0.25">
      <c r="F878" s="13"/>
      <c r="G878" s="13"/>
      <c r="M878" s="51"/>
      <c r="N878" s="13"/>
    </row>
    <row r="879" spans="6:14" x14ac:dyDescent="0.25">
      <c r="F879" s="13"/>
      <c r="G879" s="13"/>
      <c r="M879" s="51"/>
      <c r="N879" s="13"/>
    </row>
    <row r="880" spans="6:14" x14ac:dyDescent="0.25">
      <c r="F880" s="13"/>
      <c r="G880" s="13"/>
      <c r="M880" s="51"/>
      <c r="N880" s="13"/>
    </row>
    <row r="881" spans="6:14" x14ac:dyDescent="0.25">
      <c r="F881" s="13"/>
      <c r="G881" s="13"/>
      <c r="M881" s="51"/>
      <c r="N881" s="13"/>
    </row>
    <row r="882" spans="6:14" x14ac:dyDescent="0.25">
      <c r="F882" s="13"/>
      <c r="G882" s="13"/>
      <c r="M882" s="51"/>
      <c r="N882" s="13"/>
    </row>
    <row r="883" spans="6:14" x14ac:dyDescent="0.25">
      <c r="F883" s="13"/>
      <c r="G883" s="13"/>
      <c r="M883" s="51"/>
      <c r="N883" s="13"/>
    </row>
    <row r="884" spans="6:14" x14ac:dyDescent="0.25">
      <c r="F884" s="13"/>
      <c r="G884" s="13"/>
      <c r="M884" s="51"/>
      <c r="N884" s="13"/>
    </row>
    <row r="885" spans="6:14" x14ac:dyDescent="0.25">
      <c r="F885" s="13"/>
      <c r="G885" s="13"/>
      <c r="M885" s="51"/>
      <c r="N885" s="13"/>
    </row>
    <row r="886" spans="6:14" x14ac:dyDescent="0.25">
      <c r="F886" s="13"/>
      <c r="G886" s="13"/>
      <c r="M886" s="51"/>
      <c r="N886" s="13"/>
    </row>
    <row r="887" spans="6:14" x14ac:dyDescent="0.25">
      <c r="F887" s="13"/>
      <c r="G887" s="13"/>
      <c r="M887" s="51"/>
      <c r="N887" s="13"/>
    </row>
    <row r="888" spans="6:14" x14ac:dyDescent="0.25">
      <c r="F888" s="13"/>
      <c r="G888" s="13"/>
      <c r="M888" s="51"/>
      <c r="N888" s="13"/>
    </row>
    <row r="889" spans="6:14" x14ac:dyDescent="0.25">
      <c r="F889" s="13"/>
      <c r="G889" s="13"/>
      <c r="M889" s="51"/>
      <c r="N889" s="13"/>
    </row>
    <row r="890" spans="6:14" x14ac:dyDescent="0.25">
      <c r="F890" s="13"/>
      <c r="G890" s="13"/>
      <c r="M890" s="51"/>
      <c r="N890" s="13"/>
    </row>
    <row r="891" spans="6:14" x14ac:dyDescent="0.25">
      <c r="F891" s="13"/>
      <c r="G891" s="13"/>
      <c r="M891" s="51"/>
      <c r="N891" s="13"/>
    </row>
    <row r="892" spans="6:14" x14ac:dyDescent="0.25">
      <c r="F892" s="13"/>
      <c r="G892" s="13"/>
      <c r="M892" s="51"/>
      <c r="N892" s="13"/>
    </row>
    <row r="893" spans="6:14" x14ac:dyDescent="0.25">
      <c r="F893" s="13"/>
      <c r="G893" s="13"/>
      <c r="M893" s="51"/>
      <c r="N893" s="13"/>
    </row>
    <row r="894" spans="6:14" x14ac:dyDescent="0.25">
      <c r="F894" s="13"/>
      <c r="G894" s="13"/>
      <c r="M894" s="51"/>
      <c r="N894" s="13"/>
    </row>
    <row r="895" spans="6:14" x14ac:dyDescent="0.25">
      <c r="F895" s="13"/>
      <c r="G895" s="13"/>
      <c r="M895" s="51"/>
      <c r="N895" s="13"/>
    </row>
    <row r="896" spans="6:14" x14ac:dyDescent="0.25">
      <c r="F896" s="13"/>
      <c r="G896" s="13"/>
      <c r="M896" s="51"/>
      <c r="N896" s="13"/>
    </row>
    <row r="897" spans="6:14" x14ac:dyDescent="0.25">
      <c r="F897" s="13"/>
      <c r="G897" s="13"/>
      <c r="M897" s="51"/>
      <c r="N897" s="13"/>
    </row>
    <row r="898" spans="6:14" x14ac:dyDescent="0.25">
      <c r="F898" s="13"/>
      <c r="G898" s="13"/>
      <c r="M898" s="51"/>
      <c r="N898" s="13"/>
    </row>
    <row r="899" spans="6:14" x14ac:dyDescent="0.25">
      <c r="F899" s="13"/>
      <c r="G899" s="13"/>
      <c r="M899" s="51"/>
      <c r="N899" s="13"/>
    </row>
    <row r="900" spans="6:14" x14ac:dyDescent="0.25">
      <c r="F900" s="13"/>
      <c r="G900" s="13"/>
      <c r="M900" s="51"/>
      <c r="N900" s="13"/>
    </row>
    <row r="901" spans="6:14" x14ac:dyDescent="0.25">
      <c r="F901" s="13"/>
      <c r="G901" s="13"/>
      <c r="M901" s="51"/>
      <c r="N901" s="13"/>
    </row>
    <row r="902" spans="6:14" x14ac:dyDescent="0.25">
      <c r="F902" s="13"/>
      <c r="G902" s="13"/>
      <c r="M902" s="51"/>
      <c r="N902" s="13"/>
    </row>
    <row r="903" spans="6:14" x14ac:dyDescent="0.25">
      <c r="F903" s="13"/>
      <c r="G903" s="13"/>
      <c r="M903" s="51"/>
      <c r="N903" s="13"/>
    </row>
    <row r="904" spans="6:14" x14ac:dyDescent="0.25">
      <c r="F904" s="13"/>
      <c r="G904" s="13"/>
      <c r="M904" s="51"/>
      <c r="N904" s="13"/>
    </row>
    <row r="905" spans="6:14" x14ac:dyDescent="0.25">
      <c r="F905" s="13"/>
      <c r="G905" s="13"/>
      <c r="M905" s="51"/>
      <c r="N905" s="13"/>
    </row>
    <row r="906" spans="6:14" x14ac:dyDescent="0.25">
      <c r="F906" s="13"/>
      <c r="G906" s="13"/>
      <c r="M906" s="51"/>
      <c r="N906" s="13"/>
    </row>
    <row r="907" spans="6:14" x14ac:dyDescent="0.25">
      <c r="F907" s="13"/>
      <c r="G907" s="13"/>
      <c r="M907" s="51"/>
      <c r="N907" s="13"/>
    </row>
    <row r="908" spans="6:14" x14ac:dyDescent="0.25">
      <c r="F908" s="13"/>
      <c r="G908" s="13"/>
      <c r="M908" s="51"/>
      <c r="N908" s="13"/>
    </row>
    <row r="909" spans="6:14" x14ac:dyDescent="0.25">
      <c r="F909" s="13"/>
      <c r="G909" s="13"/>
      <c r="M909" s="51"/>
      <c r="N909" s="13"/>
    </row>
    <row r="910" spans="6:14" x14ac:dyDescent="0.25">
      <c r="F910" s="13"/>
      <c r="G910" s="13"/>
      <c r="M910" s="51"/>
      <c r="N910" s="13"/>
    </row>
    <row r="911" spans="6:14" x14ac:dyDescent="0.25">
      <c r="F911" s="13"/>
      <c r="G911" s="13"/>
      <c r="M911" s="51"/>
      <c r="N911" s="13"/>
    </row>
    <row r="912" spans="6:14" x14ac:dyDescent="0.25">
      <c r="F912" s="13"/>
      <c r="G912" s="13"/>
      <c r="M912" s="51"/>
      <c r="N912" s="13"/>
    </row>
    <row r="913" spans="6:14" x14ac:dyDescent="0.25">
      <c r="F913" s="13"/>
      <c r="G913" s="13"/>
      <c r="M913" s="51"/>
      <c r="N913" s="13"/>
    </row>
    <row r="914" spans="6:14" x14ac:dyDescent="0.25">
      <c r="F914" s="13"/>
      <c r="G914" s="13"/>
      <c r="M914" s="51"/>
      <c r="N914" s="13"/>
    </row>
    <row r="915" spans="6:14" x14ac:dyDescent="0.25">
      <c r="F915" s="13"/>
      <c r="G915" s="13"/>
      <c r="M915" s="51"/>
      <c r="N915" s="13"/>
    </row>
    <row r="916" spans="6:14" x14ac:dyDescent="0.25">
      <c r="F916" s="13"/>
      <c r="G916" s="13"/>
      <c r="M916" s="51"/>
      <c r="N916" s="13"/>
    </row>
    <row r="917" spans="6:14" x14ac:dyDescent="0.25">
      <c r="F917" s="13"/>
      <c r="G917" s="13"/>
      <c r="M917" s="51"/>
      <c r="N917" s="13"/>
    </row>
    <row r="918" spans="6:14" x14ac:dyDescent="0.25">
      <c r="F918" s="13"/>
      <c r="G918" s="13"/>
      <c r="M918" s="51"/>
      <c r="N918" s="13"/>
    </row>
    <row r="919" spans="6:14" x14ac:dyDescent="0.25">
      <c r="F919" s="13"/>
      <c r="G919" s="13"/>
      <c r="M919" s="51"/>
      <c r="N919" s="13"/>
    </row>
    <row r="920" spans="6:14" x14ac:dyDescent="0.25">
      <c r="F920" s="13"/>
      <c r="G920" s="13"/>
      <c r="M920" s="51"/>
      <c r="N920" s="13"/>
    </row>
    <row r="921" spans="6:14" x14ac:dyDescent="0.25">
      <c r="F921" s="13"/>
      <c r="G921" s="13"/>
      <c r="M921" s="51"/>
      <c r="N921" s="13"/>
    </row>
    <row r="922" spans="6:14" x14ac:dyDescent="0.25">
      <c r="F922" s="13"/>
      <c r="G922" s="13"/>
      <c r="M922" s="51"/>
      <c r="N922" s="13"/>
    </row>
    <row r="923" spans="6:14" x14ac:dyDescent="0.25">
      <c r="F923" s="13"/>
      <c r="G923" s="13"/>
      <c r="M923" s="51"/>
      <c r="N923" s="13"/>
    </row>
    <row r="924" spans="6:14" x14ac:dyDescent="0.25">
      <c r="F924" s="13"/>
      <c r="G924" s="13"/>
      <c r="M924" s="51"/>
      <c r="N924" s="13"/>
    </row>
    <row r="925" spans="6:14" x14ac:dyDescent="0.25">
      <c r="F925" s="13"/>
      <c r="G925" s="13"/>
      <c r="M925" s="51"/>
      <c r="N925" s="13"/>
    </row>
    <row r="926" spans="6:14" x14ac:dyDescent="0.25">
      <c r="F926" s="13"/>
      <c r="G926" s="13"/>
      <c r="M926" s="51"/>
      <c r="N926" s="13"/>
    </row>
    <row r="927" spans="6:14" x14ac:dyDescent="0.25">
      <c r="F927" s="13"/>
      <c r="G927" s="13"/>
      <c r="M927" s="51"/>
      <c r="N927" s="13"/>
    </row>
    <row r="928" spans="6:14" x14ac:dyDescent="0.25">
      <c r="F928" s="13"/>
      <c r="G928" s="13"/>
      <c r="M928" s="51"/>
      <c r="N928" s="13"/>
    </row>
    <row r="929" spans="6:14" x14ac:dyDescent="0.25">
      <c r="F929" s="13"/>
      <c r="G929" s="13"/>
      <c r="M929" s="51"/>
      <c r="N929" s="13"/>
    </row>
    <row r="930" spans="6:14" x14ac:dyDescent="0.25">
      <c r="F930" s="13"/>
      <c r="G930" s="13"/>
      <c r="M930" s="51"/>
      <c r="N930" s="13"/>
    </row>
    <row r="931" spans="6:14" x14ac:dyDescent="0.25">
      <c r="F931" s="13"/>
      <c r="G931" s="13"/>
      <c r="M931" s="51"/>
      <c r="N931" s="13"/>
    </row>
    <row r="932" spans="6:14" x14ac:dyDescent="0.25">
      <c r="F932" s="13"/>
      <c r="G932" s="13"/>
      <c r="M932" s="51"/>
      <c r="N932" s="13"/>
    </row>
    <row r="933" spans="6:14" x14ac:dyDescent="0.25">
      <c r="F933" s="13"/>
      <c r="G933" s="13"/>
      <c r="M933" s="51"/>
      <c r="N933" s="13"/>
    </row>
    <row r="934" spans="6:14" x14ac:dyDescent="0.25">
      <c r="F934" s="13"/>
      <c r="G934" s="13"/>
      <c r="M934" s="51"/>
      <c r="N934" s="13"/>
    </row>
    <row r="935" spans="6:14" x14ac:dyDescent="0.25">
      <c r="F935" s="13"/>
      <c r="G935" s="13"/>
      <c r="M935" s="51"/>
      <c r="N935" s="13"/>
    </row>
    <row r="936" spans="6:14" x14ac:dyDescent="0.25">
      <c r="F936" s="13"/>
      <c r="G936" s="13"/>
      <c r="M936" s="51"/>
      <c r="N936" s="13"/>
    </row>
    <row r="937" spans="6:14" x14ac:dyDescent="0.25">
      <c r="F937" s="13"/>
      <c r="G937" s="13"/>
      <c r="M937" s="51"/>
      <c r="N937" s="13"/>
    </row>
    <row r="938" spans="6:14" x14ac:dyDescent="0.25">
      <c r="F938" s="13"/>
      <c r="G938" s="13"/>
      <c r="M938" s="51"/>
      <c r="N938" s="13"/>
    </row>
    <row r="939" spans="6:14" x14ac:dyDescent="0.25">
      <c r="F939" s="13"/>
      <c r="G939" s="13"/>
      <c r="M939" s="51"/>
      <c r="N939" s="13"/>
    </row>
    <row r="940" spans="6:14" x14ac:dyDescent="0.25">
      <c r="F940" s="13"/>
      <c r="G940" s="13"/>
      <c r="M940" s="51"/>
      <c r="N940" s="13"/>
    </row>
    <row r="941" spans="6:14" x14ac:dyDescent="0.25">
      <c r="F941" s="13"/>
      <c r="G941" s="13"/>
      <c r="M941" s="51"/>
      <c r="N941" s="13"/>
    </row>
    <row r="942" spans="6:14" x14ac:dyDescent="0.25">
      <c r="F942" s="13"/>
      <c r="G942" s="13"/>
      <c r="M942" s="51"/>
      <c r="N942" s="13"/>
    </row>
    <row r="943" spans="6:14" x14ac:dyDescent="0.25">
      <c r="F943" s="13"/>
      <c r="G943" s="13"/>
      <c r="M943" s="51"/>
      <c r="N943" s="13"/>
    </row>
    <row r="944" spans="6:14" x14ac:dyDescent="0.25">
      <c r="F944" s="13"/>
      <c r="G944" s="13"/>
      <c r="M944" s="51"/>
      <c r="N944" s="13"/>
    </row>
    <row r="945" spans="6:14" x14ac:dyDescent="0.25">
      <c r="F945" s="13"/>
      <c r="G945" s="13"/>
      <c r="M945" s="51"/>
      <c r="N945" s="13"/>
    </row>
    <row r="946" spans="6:14" x14ac:dyDescent="0.25">
      <c r="F946" s="13"/>
      <c r="G946" s="13"/>
      <c r="M946" s="51"/>
      <c r="N946" s="13"/>
    </row>
    <row r="947" spans="6:14" x14ac:dyDescent="0.25">
      <c r="F947" s="13"/>
      <c r="G947" s="13"/>
      <c r="M947" s="51"/>
      <c r="N947" s="13"/>
    </row>
    <row r="948" spans="6:14" x14ac:dyDescent="0.25">
      <c r="F948" s="13"/>
      <c r="G948" s="13"/>
      <c r="M948" s="51"/>
      <c r="N948" s="13"/>
    </row>
    <row r="949" spans="6:14" x14ac:dyDescent="0.25">
      <c r="F949" s="13"/>
      <c r="G949" s="13"/>
      <c r="M949" s="51"/>
      <c r="N949" s="13"/>
    </row>
    <row r="950" spans="6:14" x14ac:dyDescent="0.25">
      <c r="F950" s="13"/>
      <c r="G950" s="13"/>
      <c r="M950" s="51"/>
      <c r="N950" s="13"/>
    </row>
    <row r="951" spans="6:14" x14ac:dyDescent="0.25">
      <c r="F951" s="13"/>
      <c r="G951" s="13"/>
      <c r="M951" s="51"/>
      <c r="N951" s="13"/>
    </row>
    <row r="952" spans="6:14" x14ac:dyDescent="0.25">
      <c r="F952" s="13"/>
      <c r="G952" s="13"/>
      <c r="M952" s="51"/>
      <c r="N952" s="13"/>
    </row>
    <row r="953" spans="6:14" x14ac:dyDescent="0.25">
      <c r="F953" s="13"/>
      <c r="G953" s="13"/>
      <c r="M953" s="51"/>
      <c r="N953" s="13"/>
    </row>
    <row r="954" spans="6:14" x14ac:dyDescent="0.25">
      <c r="F954" s="13"/>
      <c r="G954" s="13"/>
      <c r="M954" s="51"/>
      <c r="N954" s="13"/>
    </row>
    <row r="955" spans="6:14" x14ac:dyDescent="0.25">
      <c r="F955" s="13"/>
      <c r="G955" s="13"/>
      <c r="M955" s="51"/>
      <c r="N955" s="13"/>
    </row>
    <row r="956" spans="6:14" x14ac:dyDescent="0.25">
      <c r="F956" s="13"/>
      <c r="G956" s="13"/>
      <c r="M956" s="51"/>
      <c r="N956" s="13"/>
    </row>
    <row r="957" spans="6:14" x14ac:dyDescent="0.25">
      <c r="F957" s="13"/>
      <c r="G957" s="13"/>
      <c r="M957" s="51"/>
      <c r="N957" s="13"/>
    </row>
    <row r="958" spans="6:14" x14ac:dyDescent="0.25">
      <c r="F958" s="13"/>
      <c r="G958" s="13"/>
      <c r="M958" s="51"/>
      <c r="N958" s="13"/>
    </row>
    <row r="959" spans="6:14" x14ac:dyDescent="0.25">
      <c r="F959" s="13"/>
      <c r="G959" s="13"/>
      <c r="M959" s="51"/>
      <c r="N959" s="13"/>
    </row>
    <row r="960" spans="6:14" x14ac:dyDescent="0.25">
      <c r="F960" s="13"/>
      <c r="G960" s="13"/>
      <c r="M960" s="51"/>
      <c r="N960" s="13"/>
    </row>
    <row r="961" spans="6:14" x14ac:dyDescent="0.25">
      <c r="F961" s="13"/>
      <c r="G961" s="13"/>
      <c r="M961" s="51"/>
      <c r="N961" s="13"/>
    </row>
    <row r="962" spans="6:14" x14ac:dyDescent="0.25">
      <c r="F962" s="13"/>
      <c r="G962" s="13"/>
      <c r="M962" s="51"/>
      <c r="N962" s="13"/>
    </row>
    <row r="963" spans="6:14" x14ac:dyDescent="0.25">
      <c r="F963" s="13"/>
      <c r="G963" s="13"/>
      <c r="M963" s="51"/>
      <c r="N963" s="13"/>
    </row>
    <row r="964" spans="6:14" x14ac:dyDescent="0.25">
      <c r="F964" s="13"/>
      <c r="G964" s="13"/>
      <c r="M964" s="51"/>
      <c r="N964" s="13"/>
    </row>
    <row r="965" spans="6:14" x14ac:dyDescent="0.25">
      <c r="F965" s="13"/>
      <c r="G965" s="13"/>
      <c r="M965" s="51"/>
      <c r="N965" s="13"/>
    </row>
    <row r="966" spans="6:14" x14ac:dyDescent="0.25">
      <c r="F966" s="13"/>
      <c r="G966" s="13"/>
      <c r="M966" s="51"/>
      <c r="N966" s="13"/>
    </row>
    <row r="967" spans="6:14" x14ac:dyDescent="0.25">
      <c r="F967" s="13"/>
      <c r="G967" s="13"/>
      <c r="M967" s="51"/>
      <c r="N967" s="13"/>
    </row>
    <row r="968" spans="6:14" x14ac:dyDescent="0.25">
      <c r="F968" s="13"/>
      <c r="G968" s="13"/>
      <c r="M968" s="51"/>
      <c r="N968" s="13"/>
    </row>
    <row r="969" spans="6:14" x14ac:dyDescent="0.25">
      <c r="F969" s="13"/>
      <c r="G969" s="13"/>
      <c r="M969" s="51"/>
      <c r="N969" s="13"/>
    </row>
    <row r="970" spans="6:14" x14ac:dyDescent="0.25">
      <c r="F970" s="13"/>
      <c r="G970" s="13"/>
      <c r="M970" s="51"/>
      <c r="N970" s="13"/>
    </row>
    <row r="971" spans="6:14" x14ac:dyDescent="0.25">
      <c r="F971" s="13"/>
      <c r="G971" s="13"/>
      <c r="M971" s="51"/>
      <c r="N971" s="13"/>
    </row>
    <row r="972" spans="6:14" x14ac:dyDescent="0.25">
      <c r="F972" s="13"/>
      <c r="G972" s="13"/>
      <c r="M972" s="51"/>
      <c r="N972" s="13"/>
    </row>
    <row r="973" spans="6:14" x14ac:dyDescent="0.25">
      <c r="F973" s="13"/>
      <c r="G973" s="13"/>
      <c r="M973" s="51"/>
      <c r="N973" s="13"/>
    </row>
    <row r="974" spans="6:14" x14ac:dyDescent="0.25">
      <c r="F974" s="13"/>
      <c r="G974" s="13"/>
      <c r="M974" s="51"/>
      <c r="N974" s="13"/>
    </row>
    <row r="975" spans="6:14" x14ac:dyDescent="0.25">
      <c r="F975" s="13"/>
      <c r="G975" s="13"/>
      <c r="M975" s="51"/>
      <c r="N975" s="13"/>
    </row>
    <row r="976" spans="6:14" x14ac:dyDescent="0.25">
      <c r="F976" s="13"/>
      <c r="G976" s="13"/>
      <c r="M976" s="51"/>
      <c r="N976" s="13"/>
    </row>
    <row r="977" spans="6:14" x14ac:dyDescent="0.25">
      <c r="F977" s="13"/>
      <c r="G977" s="13"/>
      <c r="M977" s="51"/>
      <c r="N977" s="13"/>
    </row>
    <row r="978" spans="6:14" x14ac:dyDescent="0.25">
      <c r="F978" s="13"/>
      <c r="G978" s="13"/>
      <c r="M978" s="51"/>
      <c r="N978" s="13"/>
    </row>
    <row r="979" spans="6:14" x14ac:dyDescent="0.25">
      <c r="F979" s="13"/>
      <c r="G979" s="13"/>
      <c r="M979" s="51"/>
      <c r="N979" s="13"/>
    </row>
    <row r="980" spans="6:14" x14ac:dyDescent="0.25">
      <c r="F980" s="13"/>
      <c r="G980" s="13"/>
      <c r="M980" s="51"/>
      <c r="N980" s="13"/>
    </row>
    <row r="981" spans="6:14" x14ac:dyDescent="0.25">
      <c r="F981" s="13"/>
      <c r="G981" s="13"/>
      <c r="M981" s="51"/>
      <c r="N981" s="13"/>
    </row>
    <row r="982" spans="6:14" x14ac:dyDescent="0.25">
      <c r="F982" s="13"/>
      <c r="G982" s="13"/>
      <c r="M982" s="51"/>
      <c r="N982" s="13"/>
    </row>
    <row r="983" spans="6:14" x14ac:dyDescent="0.25">
      <c r="F983" s="13"/>
      <c r="G983" s="13"/>
      <c r="M983" s="51"/>
      <c r="N983" s="13"/>
    </row>
    <row r="984" spans="6:14" x14ac:dyDescent="0.25">
      <c r="F984" s="13"/>
      <c r="G984" s="13"/>
      <c r="M984" s="51"/>
      <c r="N984" s="13"/>
    </row>
    <row r="985" spans="6:14" x14ac:dyDescent="0.25">
      <c r="F985" s="13"/>
      <c r="G985" s="13"/>
      <c r="M985" s="51"/>
      <c r="N985" s="13"/>
    </row>
    <row r="986" spans="6:14" x14ac:dyDescent="0.25">
      <c r="F986" s="13"/>
      <c r="G986" s="13"/>
      <c r="M986" s="51"/>
      <c r="N986" s="13"/>
    </row>
    <row r="987" spans="6:14" x14ac:dyDescent="0.25">
      <c r="F987" s="13"/>
      <c r="G987" s="13"/>
      <c r="M987" s="51"/>
      <c r="N987" s="13"/>
    </row>
    <row r="988" spans="6:14" x14ac:dyDescent="0.25">
      <c r="F988" s="13"/>
      <c r="G988" s="13"/>
      <c r="M988" s="51"/>
      <c r="N988" s="13"/>
    </row>
    <row r="989" spans="6:14" x14ac:dyDescent="0.25">
      <c r="F989" s="13"/>
      <c r="G989" s="13"/>
      <c r="M989" s="51"/>
      <c r="N989" s="13"/>
    </row>
    <row r="990" spans="6:14" x14ac:dyDescent="0.25">
      <c r="F990" s="13"/>
      <c r="G990" s="13"/>
      <c r="M990" s="51"/>
      <c r="N990" s="13"/>
    </row>
    <row r="991" spans="6:14" x14ac:dyDescent="0.25">
      <c r="F991" s="13"/>
      <c r="G991" s="13"/>
      <c r="M991" s="51"/>
      <c r="N991" s="13"/>
    </row>
    <row r="992" spans="6:14" x14ac:dyDescent="0.25">
      <c r="F992" s="13"/>
      <c r="G992" s="13"/>
      <c r="M992" s="51"/>
      <c r="N992" s="13"/>
    </row>
    <row r="993" spans="1:19" x14ac:dyDescent="0.25">
      <c r="F993" s="13"/>
      <c r="G993" s="13"/>
      <c r="M993" s="51"/>
      <c r="N993" s="13"/>
    </row>
    <row r="994" spans="1:19" x14ac:dyDescent="0.25">
      <c r="F994" s="13"/>
      <c r="G994" s="13"/>
      <c r="M994" s="51"/>
      <c r="N994" s="13"/>
    </row>
    <row r="995" spans="1:19" x14ac:dyDescent="0.25">
      <c r="F995" s="13"/>
      <c r="G995" s="13"/>
      <c r="M995" s="51"/>
      <c r="N995" s="13"/>
    </row>
    <row r="996" spans="1:19" x14ac:dyDescent="0.25">
      <c r="F996" s="13"/>
      <c r="G996" s="13"/>
      <c r="M996" s="51"/>
      <c r="N996" s="13"/>
    </row>
    <row r="997" spans="1:19" x14ac:dyDescent="0.25">
      <c r="F997" s="13"/>
      <c r="G997" s="13"/>
      <c r="M997" s="51"/>
      <c r="N997" s="13"/>
    </row>
    <row r="998" spans="1:19" x14ac:dyDescent="0.25">
      <c r="F998" s="13"/>
      <c r="G998" s="13"/>
      <c r="M998" s="51"/>
      <c r="N998" s="13"/>
    </row>
    <row r="999" spans="1:19" x14ac:dyDescent="0.25">
      <c r="F999" s="13"/>
      <c r="G999" s="13"/>
      <c r="M999" s="51"/>
      <c r="N999" s="13"/>
    </row>
    <row r="1000" spans="1:19" x14ac:dyDescent="0.25">
      <c r="A1000" s="18">
        <f>COUNTA(A7:A999)</f>
        <v>0</v>
      </c>
      <c r="B1000" s="18">
        <f t="shared" ref="B1000:S1000" si="0">COUNTA(B7:B999)</f>
        <v>0</v>
      </c>
      <c r="C1000" s="18">
        <f t="shared" si="0"/>
        <v>0</v>
      </c>
      <c r="D1000" s="18">
        <f t="shared" si="0"/>
        <v>0</v>
      </c>
      <c r="E1000" s="18">
        <f t="shared" si="0"/>
        <v>0</v>
      </c>
      <c r="F1000" s="18">
        <f t="shared" si="0"/>
        <v>0</v>
      </c>
      <c r="G1000" s="18">
        <f t="shared" si="0"/>
        <v>0</v>
      </c>
      <c r="H1000" s="18">
        <f t="shared" si="0"/>
        <v>0</v>
      </c>
      <c r="I1000" s="18">
        <f t="shared" si="0"/>
        <v>0</v>
      </c>
      <c r="J1000" s="18">
        <f t="shared" si="0"/>
        <v>0</v>
      </c>
      <c r="K1000" s="18">
        <f t="shared" si="0"/>
        <v>0</v>
      </c>
      <c r="L1000" s="18">
        <f t="shared" si="0"/>
        <v>0</v>
      </c>
      <c r="M1000" s="18">
        <f t="shared" si="0"/>
        <v>0</v>
      </c>
      <c r="N1000" s="18">
        <f t="shared" si="0"/>
        <v>0</v>
      </c>
      <c r="O1000" s="18">
        <f t="shared" si="0"/>
        <v>0</v>
      </c>
      <c r="P1000" s="18">
        <f t="shared" si="0"/>
        <v>0</v>
      </c>
      <c r="Q1000" s="18">
        <f t="shared" si="0"/>
        <v>0</v>
      </c>
      <c r="R1000" s="18">
        <f t="shared" si="0"/>
        <v>0</v>
      </c>
      <c r="S1000" s="18">
        <f t="shared" si="0"/>
        <v>0</v>
      </c>
    </row>
  </sheetData>
  <sheetProtection algorithmName="SHA-512" hashValue="a6IXAgJqkHvkw6RByca6ObNT1AWTRRoFp/FjasjhctZgc9JdvTxGmh6saPlPbym0pWpZQ3ARW6vz2WNN56cX7Q==" saltValue="XjZBTIOZMUYCeSKbCwfjAg==" spinCount="100000" sheet="1" formatCells="0" formatColumns="0" formatRows="0" sort="0" autoFilter="0" pivotTables="0"/>
  <autoFilter ref="A6:X6" xr:uid="{00000000-0001-0000-1000-000000000000}"/>
  <mergeCells count="3">
    <mergeCell ref="A1:C1"/>
    <mergeCell ref="D1:I1"/>
    <mergeCell ref="F4:H4"/>
  </mergeCells>
  <dataValidations count="8">
    <dataValidation type="textLength" allowBlank="1" showInputMessage="1" showErrorMessage="1" promptTitle="Limit size to 250" sqref="A1000:S1000 R201 R7:R199 R203:R999" xr:uid="{00000000-0002-0000-1000-000000000000}">
      <formula1>1</formula1>
      <formula2>250</formula2>
    </dataValidation>
    <dataValidation type="list" allowBlank="1" showInputMessage="1" showErrorMessage="1" sqref="F5 F1001:F1048576" xr:uid="{00000000-0002-0000-1000-000001000000}">
      <formula1>Continuingbenefits</formula1>
    </dataValidation>
    <dataValidation type="list" showInputMessage="1" showErrorMessage="1" sqref="C1001:C65534" xr:uid="{00000000-0002-0000-1000-000003000000}">
      <formula1>Targetgroup</formula1>
    </dataValidation>
    <dataValidation type="list" allowBlank="1" showInputMessage="1" showErrorMessage="1" sqref="D1001:D65534" xr:uid="{00000000-0002-0000-1000-000004000000}">
      <formula1>Appealtype</formula1>
    </dataValidation>
    <dataValidation type="list" allowBlank="1" showInputMessage="1" showErrorMessage="1" sqref="M1001:M65534" xr:uid="{00000000-0002-0000-1000-000005000000}">
      <formula1>Resolutiontype</formula1>
    </dataValidation>
    <dataValidation type="list" allowBlank="1" showInputMessage="1" showErrorMessage="1" sqref="J1001:J65534" xr:uid="{00000000-0002-0000-1000-000006000000}">
      <formula1>Servicetype</formula1>
    </dataValidation>
    <dataValidation type="list" allowBlank="1" showInputMessage="1" showErrorMessage="1" sqref="I1001:I65534" xr:uid="{00000000-0002-0000-1000-000007000000}">
      <formula1>Issuetype</formula1>
    </dataValidation>
    <dataValidation type="textLength" allowBlank="1" showInputMessage="1" showErrorMessage="1" promptTitle="Limit size to 350 characters" sqref="P7:P999 S7:S999 L7:L999" xr:uid="{68D1224E-109D-4A91-B7B6-181419B2F653}">
      <formula1>1</formula1>
      <formula2>350</formula2>
    </dataValidation>
  </dataValidations>
  <hyperlinks>
    <hyperlink ref="F4:H4" r:id="rId1" display="https://www.dhs.wisconsin.gov/forms/f03112ai.pdf" xr:uid="{84036683-44C2-4680-8E88-F7FEF714B67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Limit size to 350 characters" xr:uid="{5C448D1E-34D8-487B-9A69-E8C77D7E7291}">
          <x14:formula1>
            <xm:f>Categories!$A$80:$A$82</xm:f>
          </x14:formula1>
          <xm:sqref>Q7:Q999</xm:sqref>
        </x14:dataValidation>
        <x14:dataValidation type="list" allowBlank="1" showInputMessage="1" showErrorMessage="1" xr:uid="{0E169584-C8FB-4758-8626-D4325C7E12DD}">
          <x14:formula1>
            <xm:f>Categories!$A$9:$A$14</xm:f>
          </x14:formula1>
          <xm:sqref>H7:H999</xm:sqref>
        </x14:dataValidation>
        <x14:dataValidation type="list" allowBlank="1" showInputMessage="1" showErrorMessage="1" xr:uid="{326356C2-AD87-4990-956E-57D366E2952E}">
          <x14:formula1>
            <xm:f>Categories!$A$31:$A$36</xm:f>
          </x14:formula1>
          <xm:sqref>J7:J999</xm:sqref>
        </x14:dataValidation>
        <x14:dataValidation type="list" allowBlank="1" showInputMessage="1" showErrorMessage="1" xr:uid="{23D0FD1F-C4ED-465F-ADC2-6D69E523E924}">
          <x14:formula1>
            <xm:f>Categories!$A$4:$A$5</xm:f>
          </x14:formula1>
          <xm:sqref>E7:E999</xm:sqref>
        </x14:dataValidation>
        <x14:dataValidation type="list" allowBlank="1" showInputMessage="1" showErrorMessage="1" xr:uid="{CD7BAA39-AD46-4BD6-8DBD-F05A0B7D6D85}">
          <x14:formula1>
            <xm:f>Categories!$A$58:$A$63</xm:f>
          </x14:formula1>
          <xm:sqref>N7:N999</xm:sqref>
        </x14:dataValidation>
        <x14:dataValidation type="list" errorStyle="warning" allowBlank="1" showInputMessage="1" showErrorMessage="1" xr:uid="{4A85A823-E1A9-485E-88FC-59A5E06B9C57}">
          <x14:formula1>
            <xm:f>Categories!$A$17:$A$27</xm:f>
          </x14:formula1>
          <xm:sqref>I7:I999</xm:sqref>
        </x14:dataValidation>
        <x14:dataValidation type="list" errorStyle="warning" allowBlank="1" showInputMessage="1" showErrorMessage="1" xr:uid="{F293C4CC-1924-4045-8D68-452F3F8FBA88}">
          <x14:formula1>
            <xm:f>Categories!$A$39:$A$55</xm:f>
          </x14:formula1>
          <xm:sqref>K7:K999</xm:sqref>
        </x14:dataValidation>
        <x14:dataValidation type="list" allowBlank="1" showInputMessage="1" showErrorMessage="1" xr:uid="{9C95291A-7E8F-4678-B336-F44E1DD23AB8}">
          <x14:formula1>
            <xm:f>Categories!$A$66:$A$76</xm:f>
          </x14:formula1>
          <xm:sqref>O7:O999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2"/>
  <sheetViews>
    <sheetView zoomScaleNormal="100" workbookViewId="0">
      <selection activeCell="A29" sqref="A29"/>
    </sheetView>
  </sheetViews>
  <sheetFormatPr defaultColWidth="16.6640625" defaultRowHeight="13.2" x14ac:dyDescent="0.25"/>
  <cols>
    <col min="1" max="3" width="21.88671875" style="36" customWidth="1"/>
    <col min="4" max="4" width="25.109375" style="36" customWidth="1"/>
    <col min="5" max="5" width="21.88671875" style="36" customWidth="1"/>
    <col min="6" max="7" width="21.88671875" style="40" customWidth="1"/>
    <col min="8" max="11" width="21.88671875" style="36" customWidth="1"/>
    <col min="12" max="12" width="8.33203125" bestFit="1" customWidth="1"/>
    <col min="13" max="13" width="7.33203125" customWidth="1"/>
    <col min="14" max="14" width="31.6640625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4" ht="13.8" thickBot="1" x14ac:dyDescent="0.3">
      <c r="A1" s="4" t="s">
        <v>23</v>
      </c>
      <c r="B1" s="66">
        <f>'3rd Quarter'!A1000</f>
        <v>0</v>
      </c>
      <c r="G1" s="67"/>
    </row>
    <row r="2" spans="1:14" s="6" customFormat="1" ht="27.6" thickTop="1" thickBot="1" x14ac:dyDescent="0.3">
      <c r="A2" s="36"/>
      <c r="B2" s="5" t="s">
        <v>82</v>
      </c>
      <c r="C2" s="5"/>
      <c r="D2" s="36"/>
      <c r="E2" s="5" t="s">
        <v>14</v>
      </c>
      <c r="F2" s="5"/>
      <c r="G2" s="36"/>
      <c r="H2" s="40"/>
      <c r="I2" s="69"/>
      <c r="J2" s="69"/>
      <c r="K2" s="69"/>
    </row>
    <row r="3" spans="1:14" ht="14.4" thickTop="1" thickBot="1" x14ac:dyDescent="0.3">
      <c r="B3" s="5" t="s">
        <v>18</v>
      </c>
      <c r="C3" s="5" t="s">
        <v>19</v>
      </c>
      <c r="E3" s="5" t="s">
        <v>18</v>
      </c>
      <c r="F3" s="5" t="s">
        <v>19</v>
      </c>
      <c r="G3" s="36"/>
      <c r="H3" s="40"/>
    </row>
    <row r="4" spans="1:14" ht="13.8" thickTop="1" x14ac:dyDescent="0.25">
      <c r="A4" s="17" t="s">
        <v>37</v>
      </c>
      <c r="B4" s="2">
        <f>COUNTIF('3rd Quarter'!E7:E999,"HMO")</f>
        <v>0</v>
      </c>
      <c r="C4" s="67" t="e">
        <f>B4/B1</f>
        <v>#DIV/0!</v>
      </c>
      <c r="D4" s="36" t="s">
        <v>29</v>
      </c>
      <c r="E4" s="2">
        <f>COUNTIF('3rd Quarter'!H7:H999,"Attorney")</f>
        <v>0</v>
      </c>
      <c r="F4" s="67" t="e">
        <f>E4/B1</f>
        <v>#DIV/0!</v>
      </c>
      <c r="G4" s="36"/>
    </row>
    <row r="5" spans="1:14" x14ac:dyDescent="0.25">
      <c r="A5" s="17" t="s">
        <v>48</v>
      </c>
      <c r="B5" s="2">
        <f>COUNTIF('3rd Quarter'!E7:E999,"DHS")</f>
        <v>0</v>
      </c>
      <c r="C5" s="67" t="e">
        <f>B5/B1</f>
        <v>#DIV/0!</v>
      </c>
      <c r="D5" s="36" t="s">
        <v>5</v>
      </c>
      <c r="E5" s="2">
        <f>COUNTIF('3rd Quarter'!H7:H999,"DBS (Disability Benefit Specialist)")</f>
        <v>0</v>
      </c>
      <c r="F5" s="67" t="e">
        <f>E5/B1</f>
        <v>#DIV/0!</v>
      </c>
      <c r="G5" s="36"/>
    </row>
    <row r="6" spans="1:14" x14ac:dyDescent="0.25">
      <c r="A6" s="28" t="s">
        <v>20</v>
      </c>
      <c r="B6" s="71">
        <f>SUM(B4:B5)</f>
        <v>0</v>
      </c>
      <c r="C6" s="67" t="e">
        <f>SUM(C4:C5)</f>
        <v>#DIV/0!</v>
      </c>
      <c r="D6" s="36" t="s">
        <v>3</v>
      </c>
      <c r="E6" s="2">
        <f>COUNTIF('3rd Quarter'!H7:H999,"DRW (Disability Rights WI)")</f>
        <v>0</v>
      </c>
      <c r="F6" s="67" t="e">
        <f>E6/B1</f>
        <v>#DIV/0!</v>
      </c>
      <c r="G6" s="36"/>
    </row>
    <row r="7" spans="1:14" x14ac:dyDescent="0.25">
      <c r="C7" s="72" t="s">
        <v>16</v>
      </c>
      <c r="D7" s="37" t="s">
        <v>17</v>
      </c>
      <c r="E7" s="2">
        <f>COUNTIF('3rd Quarter'!H7:H999,"EBS (Elder Benefit Specialist)")</f>
        <v>0</v>
      </c>
      <c r="F7" s="67" t="e">
        <f>E7/B1</f>
        <v>#DIV/0!</v>
      </c>
      <c r="G7" s="36"/>
    </row>
    <row r="8" spans="1:14" x14ac:dyDescent="0.25">
      <c r="C8" s="72"/>
      <c r="D8" s="36" t="s">
        <v>12</v>
      </c>
      <c r="E8" s="2">
        <f>COUNTIF('3rd Quarter'!H7:H999,"None")</f>
        <v>0</v>
      </c>
      <c r="F8" s="67" t="e">
        <f>E8/B1</f>
        <v>#DIV/0!</v>
      </c>
      <c r="G8" s="36"/>
    </row>
    <row r="9" spans="1:14" x14ac:dyDescent="0.25">
      <c r="C9" s="72"/>
      <c r="D9" s="36" t="s">
        <v>6</v>
      </c>
      <c r="E9" s="2">
        <f>COUNTIF('3rd Quarter'!H7:H999,"Other")</f>
        <v>0</v>
      </c>
      <c r="F9" s="67" t="e">
        <f>E9/B1</f>
        <v>#DIV/0!</v>
      </c>
      <c r="G9" s="36"/>
    </row>
    <row r="10" spans="1:14" x14ac:dyDescent="0.25">
      <c r="C10" s="72"/>
      <c r="D10" s="28" t="s">
        <v>20</v>
      </c>
      <c r="E10" s="71">
        <f>SUM(E4:E9)</f>
        <v>0</v>
      </c>
      <c r="F10" s="67" t="e">
        <f>SUM(F4:F9)</f>
        <v>#DIV/0!</v>
      </c>
      <c r="G10" s="36"/>
    </row>
    <row r="12" spans="1:14" x14ac:dyDescent="0.25">
      <c r="I12" s="40"/>
      <c r="J12" s="40"/>
      <c r="L12" s="3"/>
    </row>
    <row r="13" spans="1:14" ht="13.8" thickBot="1" x14ac:dyDescent="0.3"/>
    <row r="14" spans="1:14" ht="27.6" thickTop="1" thickBot="1" x14ac:dyDescent="0.3">
      <c r="B14" s="5" t="s">
        <v>21</v>
      </c>
      <c r="C14" s="5"/>
      <c r="D14" s="85"/>
      <c r="E14" s="5" t="s">
        <v>115</v>
      </c>
      <c r="F14" s="5"/>
      <c r="G14" s="36"/>
      <c r="H14" s="5" t="s">
        <v>10</v>
      </c>
      <c r="I14" s="5"/>
      <c r="J14" s="40"/>
      <c r="K14" s="5" t="s">
        <v>9</v>
      </c>
      <c r="L14" s="5"/>
      <c r="M14" s="40"/>
      <c r="N14" s="40"/>
    </row>
    <row r="15" spans="1:14" ht="14.4" thickTop="1" thickBot="1" x14ac:dyDescent="0.3">
      <c r="B15" s="5" t="s">
        <v>18</v>
      </c>
      <c r="C15" s="5" t="s">
        <v>19</v>
      </c>
      <c r="D15" s="85"/>
      <c r="E15" s="5" t="s">
        <v>18</v>
      </c>
      <c r="F15" s="5" t="s">
        <v>19</v>
      </c>
      <c r="G15" s="36"/>
      <c r="H15" s="5" t="s">
        <v>18</v>
      </c>
      <c r="I15" s="5" t="s">
        <v>19</v>
      </c>
      <c r="J15" s="40"/>
      <c r="K15" s="5" t="s">
        <v>18</v>
      </c>
      <c r="L15" s="5" t="s">
        <v>19</v>
      </c>
      <c r="M15" s="36"/>
      <c r="N15" s="36"/>
    </row>
    <row r="16" spans="1:14" ht="27" thickTop="1" x14ac:dyDescent="0.25">
      <c r="A16" s="73" t="s">
        <v>54</v>
      </c>
      <c r="B16" s="2">
        <f>COUNTIF('3rd Quarter'!I7:I999,"Abuse, neglect, or exploitation")</f>
        <v>0</v>
      </c>
      <c r="C16" s="67" t="e">
        <f>B16/B1</f>
        <v>#DIV/0!</v>
      </c>
      <c r="D16" s="73" t="s">
        <v>60</v>
      </c>
      <c r="E16" s="2">
        <f>COUNTIF('3rd Quarter'!J7:J999,"General inpatient services")</f>
        <v>0</v>
      </c>
      <c r="F16" s="67" t="e">
        <f>E16/B1</f>
        <v>#DIV/0!</v>
      </c>
      <c r="G16" s="74" t="s">
        <v>38</v>
      </c>
      <c r="H16" s="2">
        <f>COUNTIF('3rd Quarter'!K7:K999,"Dental Services")</f>
        <v>0</v>
      </c>
      <c r="I16" s="67" t="e">
        <f>H16/B1</f>
        <v>#DIV/0!</v>
      </c>
      <c r="J16" s="37" t="s">
        <v>87</v>
      </c>
      <c r="K16" s="2">
        <f>COUNTIF('3rd Quarter'!O7:O999,"DHS - Upheld HMO decision")</f>
        <v>0</v>
      </c>
      <c r="L16" s="67" t="e">
        <f>K16/B1</f>
        <v>#DIV/0!</v>
      </c>
      <c r="M16" s="36"/>
      <c r="N16" s="40" t="s">
        <v>83</v>
      </c>
    </row>
    <row r="17" spans="1:14" ht="52.8" x14ac:dyDescent="0.25">
      <c r="A17" s="73" t="s">
        <v>50</v>
      </c>
      <c r="B17" s="2">
        <f>COUNTIF('3rd Quarter'!I7:I999,"Access to care")</f>
        <v>0</v>
      </c>
      <c r="C17" s="67" t="e">
        <f>B17/B1</f>
        <v>#DIV/0!</v>
      </c>
      <c r="D17" s="73" t="s">
        <v>61</v>
      </c>
      <c r="E17" s="2">
        <f>COUNTIF('3rd Quarter'!J7:J999,"General outpatient services")</f>
        <v>0</v>
      </c>
      <c r="F17" s="67" t="e">
        <f>E17/B1</f>
        <v>#DIV/0!</v>
      </c>
      <c r="G17" s="37" t="s">
        <v>72</v>
      </c>
      <c r="H17" s="2">
        <f>COUNTIF('3rd Quarter'!K7:K999,"Durable Medical Equipment/ Disposable Medical Supplies (DME/DMS)")</f>
        <v>0</v>
      </c>
      <c r="I17" s="67" t="e">
        <f>H17/B1</f>
        <v>#DIV/0!</v>
      </c>
      <c r="J17" s="37" t="s">
        <v>88</v>
      </c>
      <c r="K17" s="2">
        <f>COUNTIF('3rd Quarter'!O7:O999,"DHS - Overturned HMO decision")</f>
        <v>0</v>
      </c>
      <c r="L17" s="67" t="e">
        <f>K17/B1</f>
        <v>#DIV/0!</v>
      </c>
      <c r="M17" s="36"/>
      <c r="N17" s="40">
        <f>'3rd Quarter'!A1000+'2ndQtrAnalysis'!N17</f>
        <v>0</v>
      </c>
    </row>
    <row r="18" spans="1:14" ht="26.4" x14ac:dyDescent="0.25">
      <c r="A18" s="73" t="s">
        <v>55</v>
      </c>
      <c r="B18" s="2">
        <f>COUNTIF('3rd Quarter'!I7:I999,"Denial of request for expedited appeal")</f>
        <v>0</v>
      </c>
      <c r="C18" s="67" t="e">
        <f>B18/B1</f>
        <v>#DIV/0!</v>
      </c>
      <c r="D18" s="73" t="s">
        <v>62</v>
      </c>
      <c r="E18" s="2">
        <f>COUNTIF('3rd Quarter'!J7:J999,"Inpatient behavioral health services")</f>
        <v>0</v>
      </c>
      <c r="F18" s="67" t="e">
        <f>E18/B1</f>
        <v>#DIV/0!</v>
      </c>
      <c r="G18" s="37" t="s">
        <v>73</v>
      </c>
      <c r="H18" s="2">
        <f>COUNTIF('3rd Quarter'!K7:K999,"Gender affirming services")</f>
        <v>0</v>
      </c>
      <c r="I18" s="67" t="e">
        <f>H18/B1</f>
        <v>#DIV/0!</v>
      </c>
      <c r="J18" s="37" t="s">
        <v>91</v>
      </c>
      <c r="K18" s="2">
        <f>COUNTIF('3rd Quarter'!O7:O999,"DHS- Partially upheld HMO decision")</f>
        <v>0</v>
      </c>
      <c r="L18" s="67" t="e">
        <f>K18/B1</f>
        <v>#DIV/0!</v>
      </c>
      <c r="M18" s="36"/>
      <c r="N18" s="36" t="s">
        <v>94</v>
      </c>
    </row>
    <row r="19" spans="1:14" ht="52.8" x14ac:dyDescent="0.25">
      <c r="A19" s="73" t="s">
        <v>57</v>
      </c>
      <c r="B19" s="2">
        <f>COUNTIF('3rd Quarter'!I7:I999,"Lack of timely plan response to service authorizaton or appeal request")</f>
        <v>0</v>
      </c>
      <c r="C19" s="67" t="e">
        <f>B19/B1</f>
        <v>#DIV/0!</v>
      </c>
      <c r="D19" s="73" t="s">
        <v>63</v>
      </c>
      <c r="E19" s="2">
        <f>COUNTIF('3rd Quarter'!J7:J999,"Outpatient behavioral health services")</f>
        <v>0</v>
      </c>
      <c r="F19" s="67" t="e">
        <f>E19/B1</f>
        <v>#DIV/0!</v>
      </c>
      <c r="G19" s="1" t="s">
        <v>102</v>
      </c>
      <c r="H19" s="2">
        <f>COUNTIF('3rd Quarter'!K7:K999,"Home Health/Personal Care")</f>
        <v>0</v>
      </c>
      <c r="I19" s="67" t="e">
        <f>H19/B1</f>
        <v>#DIV/0!</v>
      </c>
      <c r="J19" s="37" t="s">
        <v>84</v>
      </c>
      <c r="K19" s="2">
        <f>COUNTIF('3rd Quarter'!O7:O999,"HMO Committee - unfounded")</f>
        <v>0</v>
      </c>
      <c r="L19" s="67" t="e">
        <f>K19/B1</f>
        <v>#DIV/0!</v>
      </c>
      <c r="M19" s="36"/>
      <c r="N19" s="75" t="e">
        <f>N17/'3rd Quarter'!G2</f>
        <v>#DIV/0!</v>
      </c>
    </row>
    <row r="20" spans="1:14" ht="26.4" x14ac:dyDescent="0.25">
      <c r="A20" s="73" t="s">
        <v>52</v>
      </c>
      <c r="B20" s="2">
        <f>COUNTIF('3rd Quarter'!I7:I999,"Payment/billing issues")</f>
        <v>0</v>
      </c>
      <c r="C20" s="67" t="e">
        <f>B20/B1</f>
        <v>#DIV/0!</v>
      </c>
      <c r="D20" s="73" t="s">
        <v>58</v>
      </c>
      <c r="E20" s="2">
        <f>COUNTIF('3rd Quarter'!J7:J999,"NA- Grievance does not involve a service")</f>
        <v>0</v>
      </c>
      <c r="F20" s="67" t="e">
        <f>E20/B1</f>
        <v>#DIV/0!</v>
      </c>
      <c r="G20" s="1" t="s">
        <v>103</v>
      </c>
      <c r="H20" s="2">
        <f>COUNTIF('3rd Quarter'!K7:K999,"Inpatient/Outpatient Hospital")</f>
        <v>0</v>
      </c>
      <c r="I20" s="67" t="e">
        <f>H20/B1</f>
        <v>#DIV/0!</v>
      </c>
      <c r="J20" s="37" t="s">
        <v>85</v>
      </c>
      <c r="K20" s="2">
        <f>COUNTIF('3rd Quarter'!O7:O999,"HMO Committee - founded")</f>
        <v>0</v>
      </c>
      <c r="L20" s="67" t="e">
        <f>K20/B1</f>
        <v>#DIV/0!</v>
      </c>
      <c r="M20" s="36"/>
      <c r="N20" s="36"/>
    </row>
    <row r="21" spans="1:14" ht="26.4" x14ac:dyDescent="0.25">
      <c r="A21" s="73" t="s">
        <v>51</v>
      </c>
      <c r="B21" s="2">
        <f>COUNTIF('3rd Quarter'!I7:I999,"Plan communications")</f>
        <v>0</v>
      </c>
      <c r="C21" s="67" t="e">
        <f>B21/B1</f>
        <v>#DIV/0!</v>
      </c>
      <c r="D21" s="73" t="s">
        <v>40</v>
      </c>
      <c r="E21" s="2">
        <f>COUNTIF('3rd Quarter'!J7:J999,"NA- Service does not fit any of these categories")</f>
        <v>0</v>
      </c>
      <c r="F21" s="67" t="e">
        <f>E21/B1</f>
        <v>#DIV/0!</v>
      </c>
      <c r="G21" s="37" t="s">
        <v>74</v>
      </c>
      <c r="H21" s="2">
        <f>COUNTIF('3rd Quarter'!K7:K999,"Interpreter services")</f>
        <v>0</v>
      </c>
      <c r="I21" s="67" t="e">
        <f>H21/B1</f>
        <v>#DIV/0!</v>
      </c>
      <c r="J21" s="37" t="s">
        <v>86</v>
      </c>
      <c r="K21" s="2">
        <f>COUNTIF('3rd Quarter'!O7:O999,"HMO Committee - Partially founded")</f>
        <v>0</v>
      </c>
      <c r="L21" s="67" t="e">
        <f>K21/B1</f>
        <v>#DIV/0!</v>
      </c>
      <c r="M21" s="36"/>
      <c r="N21" s="36"/>
    </row>
    <row r="22" spans="1:14" ht="26.4" x14ac:dyDescent="0.25">
      <c r="A22" s="73" t="s">
        <v>81</v>
      </c>
      <c r="B22" s="2">
        <f>COUNTIF('3rd Quarter'!I7:I999,"Plan or provider care management")</f>
        <v>0</v>
      </c>
      <c r="C22" s="67" t="e">
        <f>B22/B1</f>
        <v>#DIV/0!</v>
      </c>
      <c r="D22" s="28" t="s">
        <v>20</v>
      </c>
      <c r="E22" s="71">
        <f>SUM(E16:E21)</f>
        <v>0</v>
      </c>
      <c r="F22" s="67" t="e">
        <f>SUM(F16:F21)</f>
        <v>#DIV/0!</v>
      </c>
      <c r="G22" s="37" t="s">
        <v>104</v>
      </c>
      <c r="H22" s="2">
        <f>COUNTIF('3rd Quarter'!K7:K999,"Mental Health/Behavioral Health/Substance Use")</f>
        <v>0</v>
      </c>
      <c r="I22" s="67" t="e">
        <f>H22/B1</f>
        <v>#DIV/0!</v>
      </c>
      <c r="J22" s="37" t="s">
        <v>70</v>
      </c>
      <c r="K22" s="2">
        <f>COUNTIF('3rd Quarter'!O7:O999,"Member withdrew")</f>
        <v>0</v>
      </c>
      <c r="L22" s="67" t="e">
        <f>K22/B1</f>
        <v>#DIV/0!</v>
      </c>
      <c r="M22" s="36"/>
      <c r="N22" s="36"/>
    </row>
    <row r="23" spans="1:14" ht="26.4" x14ac:dyDescent="0.25">
      <c r="A23" s="73" t="s">
        <v>49</v>
      </c>
      <c r="B23" s="2">
        <f>COUNTIF('3rd Quarter'!I7:I999,"Plan or provider customer service")</f>
        <v>0</v>
      </c>
      <c r="C23" s="67" t="e">
        <f>B23/B1</f>
        <v>#DIV/0!</v>
      </c>
      <c r="D23" s="67"/>
      <c r="E23" s="67"/>
      <c r="F23" s="67"/>
      <c r="G23" s="36" t="s">
        <v>105</v>
      </c>
      <c r="H23" s="2">
        <f>COUNTIF('3rd Quarter'!K7:K999,"OB/GYN")</f>
        <v>0</v>
      </c>
      <c r="I23" s="67" t="e">
        <f>H23/B1</f>
        <v>#DIV/0!</v>
      </c>
      <c r="J23" s="37" t="s">
        <v>69</v>
      </c>
      <c r="K23" s="2">
        <f>COUNTIF('3rd Quarter'!O7:O999,"Member did not pursue")</f>
        <v>0</v>
      </c>
      <c r="L23" s="67" t="e">
        <f>K23/B1</f>
        <v>#DIV/0!</v>
      </c>
      <c r="M23" s="36"/>
      <c r="N23" s="36"/>
    </row>
    <row r="24" spans="1:14" x14ac:dyDescent="0.25">
      <c r="A24" s="73" t="s">
        <v>56</v>
      </c>
      <c r="B24" s="2">
        <f>COUNTIF('3rd Quarter'!I7:I999,"Provider quality of care")</f>
        <v>0</v>
      </c>
      <c r="C24" s="67" t="e">
        <f>B24/B1</f>
        <v>#DIV/0!</v>
      </c>
      <c r="D24" s="67"/>
      <c r="E24" s="67"/>
      <c r="F24" s="67"/>
      <c r="G24" s="36" t="s">
        <v>106</v>
      </c>
      <c r="H24" s="2">
        <f>COUNTIF('3rd Quarter'!K7:K999,"Orthodontics")</f>
        <v>0</v>
      </c>
      <c r="I24" s="67" t="e">
        <f>H24/B1</f>
        <v>#DIV/0!</v>
      </c>
      <c r="J24" s="37" t="s">
        <v>89</v>
      </c>
      <c r="K24" s="2">
        <f>COUNTIF('3rd Quarter'!O7:O999,"Member disenrolled")</f>
        <v>0</v>
      </c>
      <c r="L24" s="67" t="e">
        <f>K24/B1</f>
        <v>#DIV/0!</v>
      </c>
      <c r="M24" s="36"/>
      <c r="N24" s="36"/>
    </row>
    <row r="25" spans="1:14" x14ac:dyDescent="0.25">
      <c r="A25" s="73" t="s">
        <v>53</v>
      </c>
      <c r="B25" s="2">
        <f>COUNTIF('3rd Quarter'!I7:I999,"Suspected fraud")</f>
        <v>0</v>
      </c>
      <c r="C25" s="67" t="e">
        <f>B25/B1</f>
        <v>#DIV/0!</v>
      </c>
      <c r="D25" s="67"/>
      <c r="E25" s="67"/>
      <c r="F25" s="67"/>
      <c r="G25" s="36" t="s">
        <v>107</v>
      </c>
      <c r="H25" s="2">
        <f>COUNTIF('3rd Quarter'!K7:K999,"Physician")</f>
        <v>0</v>
      </c>
      <c r="I25" s="67" t="e">
        <f>H25/B1</f>
        <v>#DIV/0!</v>
      </c>
      <c r="J25" s="37" t="s">
        <v>90</v>
      </c>
      <c r="K25" s="2">
        <f>COUNTIF('3rd Quarter'!O7:O999,"Mediation- resolved")</f>
        <v>0</v>
      </c>
      <c r="L25" s="67" t="e">
        <f>K25/B1</f>
        <v>#DIV/0!</v>
      </c>
      <c r="M25" s="36"/>
      <c r="N25" s="36"/>
    </row>
    <row r="26" spans="1:14" ht="26.4" x14ac:dyDescent="0.25">
      <c r="A26" s="74" t="s">
        <v>6</v>
      </c>
      <c r="B26" s="2">
        <f>COUNTIF('3rd Quarter'!I7:I999,"Other")</f>
        <v>0</v>
      </c>
      <c r="C26" s="67" t="e">
        <f>B26/B1</f>
        <v>#DIV/0!</v>
      </c>
      <c r="D26" s="67"/>
      <c r="E26" s="67"/>
      <c r="F26" s="67"/>
      <c r="G26" s="37" t="s">
        <v>108</v>
      </c>
      <c r="H26" s="2">
        <f>COUNTIF('3rd Quarter'!K7:K999,"Prescription/Over-the-Counter Drugs")</f>
        <v>0</v>
      </c>
      <c r="I26" s="67" t="e">
        <f>H26/B1</f>
        <v>#DIV/0!</v>
      </c>
      <c r="J26" s="17" t="s">
        <v>33</v>
      </c>
      <c r="K26" s="2">
        <f>COUNTIF('3rd Quarter'!O7:O999,"Pending/In Process")</f>
        <v>0</v>
      </c>
      <c r="L26" s="67" t="e">
        <f>K26/B1</f>
        <v>#DIV/0!</v>
      </c>
      <c r="M26" s="36"/>
      <c r="N26" s="36"/>
    </row>
    <row r="27" spans="1:14" ht="52.8" x14ac:dyDescent="0.25">
      <c r="A27" s="28" t="s">
        <v>20</v>
      </c>
      <c r="B27" s="71">
        <f>SUM(B16:B26)</f>
        <v>0</v>
      </c>
      <c r="C27" s="67" t="e">
        <f>SUM(C16:C26)</f>
        <v>#DIV/0!</v>
      </c>
      <c r="D27" s="67"/>
      <c r="E27" s="67"/>
      <c r="F27" s="67"/>
      <c r="G27" s="37" t="s">
        <v>109</v>
      </c>
      <c r="H27" s="2">
        <f>COUNTIF('3rd Quarter'!K7:K999,"Physical/Occupational Therapy/Speech Language Pathology (PT/OT/SLP)")</f>
        <v>0</v>
      </c>
      <c r="I27" s="67" t="e">
        <f>H27/B1</f>
        <v>#DIV/0!</v>
      </c>
      <c r="J27" s="28" t="s">
        <v>20</v>
      </c>
      <c r="K27" s="71">
        <f>SUM(K16:K26)</f>
        <v>0</v>
      </c>
      <c r="L27" s="67" t="e">
        <f>SUM(L16:L26)</f>
        <v>#DIV/0!</v>
      </c>
      <c r="M27" s="36"/>
      <c r="N27" s="36"/>
    </row>
    <row r="28" spans="1:14" ht="26.4" x14ac:dyDescent="0.25">
      <c r="F28" s="36"/>
      <c r="G28" s="17" t="s">
        <v>59</v>
      </c>
      <c r="H28" s="2">
        <f>COUNTIF('3rd Quarter'!K7:K999,"Skilled nursing facility (SNF)")</f>
        <v>0</v>
      </c>
      <c r="I28" s="67" t="e">
        <f>H28/B1</f>
        <v>#DIV/0!</v>
      </c>
      <c r="L28" s="36"/>
      <c r="M28" s="36"/>
      <c r="N28" s="36"/>
    </row>
    <row r="29" spans="1:14" x14ac:dyDescent="0.25">
      <c r="F29" s="36"/>
      <c r="G29" s="36" t="s">
        <v>113</v>
      </c>
      <c r="H29" s="2">
        <f>COUNTIF('3rd Quarter'!K7:K999,"Transportation")</f>
        <v>0</v>
      </c>
      <c r="I29" s="67" t="e">
        <f>H29/B1</f>
        <v>#DIV/0!</v>
      </c>
      <c r="L29" s="36"/>
      <c r="M29" s="36"/>
      <c r="N29" s="36"/>
    </row>
    <row r="30" spans="1:14" x14ac:dyDescent="0.25">
      <c r="F30" s="36"/>
      <c r="G30" s="36" t="s">
        <v>110</v>
      </c>
      <c r="H30" s="2">
        <f>COUNTIF('3rd Quarter'!K7:K999,"Vision")</f>
        <v>0</v>
      </c>
      <c r="I30" s="67" t="e">
        <f>H30/B1</f>
        <v>#DIV/0!</v>
      </c>
      <c r="L30" s="36"/>
      <c r="M30" s="36"/>
      <c r="N30" s="36"/>
    </row>
    <row r="31" spans="1:14" ht="39.6" x14ac:dyDescent="0.25">
      <c r="F31" s="36"/>
      <c r="G31" s="74" t="s">
        <v>39</v>
      </c>
      <c r="H31" s="2">
        <f>COUNTIF('3rd Quarter'!K7:K999,"Other service type (Note in Summary of Issue column)")</f>
        <v>0</v>
      </c>
      <c r="I31" s="67" t="e">
        <f>H31/B1</f>
        <v>#DIV/0!</v>
      </c>
      <c r="L31" s="36"/>
      <c r="M31" s="36"/>
      <c r="N31" s="36"/>
    </row>
    <row r="32" spans="1:14" ht="26.4" x14ac:dyDescent="0.25">
      <c r="F32" s="36"/>
      <c r="G32" s="16" t="s">
        <v>58</v>
      </c>
      <c r="H32" s="2">
        <f>COUNTIF('3rd Quarter'!K7:K999,"NA- Grievance does not involve a service")</f>
        <v>0</v>
      </c>
      <c r="I32" s="67" t="e">
        <f>H32/B1</f>
        <v>#DIV/0!</v>
      </c>
      <c r="L32" s="36"/>
      <c r="M32" s="36"/>
      <c r="N32" s="36"/>
    </row>
    <row r="33" spans="6:14" x14ac:dyDescent="0.25">
      <c r="F33" s="36"/>
      <c r="G33" s="28" t="s">
        <v>20</v>
      </c>
      <c r="H33" s="71">
        <f>SUM(H16:H32)</f>
        <v>0</v>
      </c>
      <c r="I33" s="67" t="e">
        <f>SUM(I16:I32)</f>
        <v>#DIV/0!</v>
      </c>
      <c r="L33" s="36"/>
      <c r="M33" s="36"/>
      <c r="N33" s="36"/>
    </row>
    <row r="34" spans="6:14" x14ac:dyDescent="0.25">
      <c r="G34" s="36"/>
    </row>
    <row r="35" spans="6:14" x14ac:dyDescent="0.25">
      <c r="G35" s="36"/>
    </row>
    <row r="36" spans="6:14" x14ac:dyDescent="0.25">
      <c r="G36" s="36"/>
    </row>
    <row r="37" spans="6:14" x14ac:dyDescent="0.25">
      <c r="G37" s="36"/>
    </row>
    <row r="38" spans="6:14" x14ac:dyDescent="0.25">
      <c r="G38" s="36"/>
    </row>
    <row r="39" spans="6:14" x14ac:dyDescent="0.25">
      <c r="G39" s="36"/>
    </row>
    <row r="40" spans="6:14" x14ac:dyDescent="0.25">
      <c r="G40" s="36"/>
    </row>
    <row r="41" spans="6:14" x14ac:dyDescent="0.25">
      <c r="G41" s="36"/>
    </row>
    <row r="42" spans="6:14" x14ac:dyDescent="0.25">
      <c r="G42" s="36"/>
    </row>
  </sheetData>
  <sheetProtection algorithmName="SHA-512" hashValue="U0TNZyHyWapVnhTM5geOdZJmchvW+VuxaEeMYbb6AemzgRFZyEl+SZfxUWClTs8ym893+SX/1qRGlN+CcKNPTg==" saltValue="BmD+Na/GitVCDq8oxyhlaw==" spinCount="100000" sheet="1" objects="1" scenarios="1"/>
  <conditionalFormatting sqref="F16:F21">
    <cfRule type="cellIs" dxfId="7" priority="1" operator="greaterThan">
      <formula>0.2499</formula>
    </cfRule>
  </conditionalFormatting>
  <conditionalFormatting sqref="G1 F11:G11 F13:G13 C16:C22 C23:F26">
    <cfRule type="cellIs" dxfId="6" priority="4" operator="greaterThan">
      <formula>0.2499</formula>
    </cfRule>
  </conditionalFormatting>
  <conditionalFormatting sqref="I16:I32">
    <cfRule type="cellIs" dxfId="5" priority="3" operator="greaterThan">
      <formula>0.2499</formula>
    </cfRule>
  </conditionalFormatting>
  <conditionalFormatting sqref="L16:L26">
    <cfRule type="cellIs" dxfId="4" priority="2" operator="greaterThan">
      <formula>0.2499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ZEAHxcp7mexmiNSrNSzjKKrNVr8oszYFynrd6cUeVTT0+vNTU1rGl1tmafd/M9cM1jT5SmmJLeMn6osCXseIWQ==" saltValue="RA0q11tYM9sjwwZ73QB8p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jWFUYXvBWbxdzxlG+518/de9upLQLBEcACTOT6ywzQKkJ39wfxd5/Y3LZxnwl/HHXXMWCGCSCI1uzipQBQSylA==" saltValue="8GJxCV17XqUVhHVsyluaAw==" spinCount="100000" sheet="1" objects="1" scenarios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B921-B61B-4065-B9F5-95CA9342222A}">
  <dimension ref="A1"/>
  <sheetViews>
    <sheetView workbookViewId="0"/>
  </sheetViews>
  <sheetFormatPr defaultRowHeight="13.2" x14ac:dyDescent="0.25"/>
  <sheetData/>
  <sheetProtection algorithmName="SHA-512" hashValue="N5yS92zXiMI2qBA3ARMDQxprqPcT8BG6iVUaQnLwvKRMSE6qz/MU3UzNYO6q0OApp230P1hLqkYGhHFQ7aB3Zg==" saltValue="xtgPuGrhbcs9gaDSO7X8I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zoomScaleNormal="100" workbookViewId="0">
      <selection activeCell="E26" sqref="E26"/>
    </sheetView>
  </sheetViews>
  <sheetFormatPr defaultColWidth="16.6640625" defaultRowHeight="13.2" x14ac:dyDescent="0.25"/>
  <cols>
    <col min="1" max="3" width="21.88671875" style="36" customWidth="1"/>
    <col min="4" max="4" width="25.5546875" style="36" customWidth="1"/>
    <col min="5" max="5" width="21.88671875" style="36" customWidth="1"/>
    <col min="6" max="7" width="21.88671875" style="40" customWidth="1"/>
    <col min="8" max="11" width="21.88671875" style="36" customWidth="1"/>
    <col min="12" max="12" width="8.33203125" bestFit="1" customWidth="1"/>
    <col min="13" max="13" width="7.33203125" customWidth="1"/>
    <col min="14" max="14" width="31.6640625" style="3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7" ht="13.8" thickBot="1" x14ac:dyDescent="0.3">
      <c r="A1" s="4" t="s">
        <v>15</v>
      </c>
      <c r="B1" s="66">
        <f>'1st Quarter'!A1000</f>
        <v>0</v>
      </c>
      <c r="G1" s="67"/>
    </row>
    <row r="2" spans="1:17" s="6" customFormat="1" ht="27.6" thickTop="1" thickBot="1" x14ac:dyDescent="0.3">
      <c r="A2" s="36"/>
      <c r="B2" s="5" t="s">
        <v>82</v>
      </c>
      <c r="C2" s="5"/>
      <c r="D2" s="36"/>
      <c r="E2" s="5" t="s">
        <v>14</v>
      </c>
      <c r="F2" s="5"/>
      <c r="G2" s="36"/>
      <c r="H2" s="68" t="s">
        <v>16</v>
      </c>
      <c r="I2" s="69"/>
      <c r="J2" s="69"/>
      <c r="K2" s="69"/>
    </row>
    <row r="3" spans="1:17" ht="14.4" thickTop="1" thickBot="1" x14ac:dyDescent="0.3">
      <c r="B3" s="5" t="s">
        <v>18</v>
      </c>
      <c r="C3" s="5" t="s">
        <v>19</v>
      </c>
      <c r="E3" s="5" t="s">
        <v>18</v>
      </c>
      <c r="F3" s="5" t="s">
        <v>19</v>
      </c>
      <c r="G3" s="36"/>
      <c r="H3" s="40"/>
      <c r="N3"/>
    </row>
    <row r="4" spans="1:17" ht="13.8" thickTop="1" x14ac:dyDescent="0.25">
      <c r="A4" s="70" t="s">
        <v>37</v>
      </c>
      <c r="B4" s="2">
        <f>COUNTIF('1st Quarter'!E7:E999,"HMO")</f>
        <v>0</v>
      </c>
      <c r="C4" s="67" t="e">
        <f>B4/B1</f>
        <v>#DIV/0!</v>
      </c>
      <c r="D4" s="36" t="s">
        <v>29</v>
      </c>
      <c r="E4" s="2">
        <f>COUNTIF('1st Quarter'!H7:H999,"Attorney")</f>
        <v>0</v>
      </c>
      <c r="F4" s="67" t="e">
        <f>E4/B1</f>
        <v>#DIV/0!</v>
      </c>
      <c r="G4" s="36"/>
      <c r="H4" s="40"/>
      <c r="N4"/>
    </row>
    <row r="5" spans="1:17" x14ac:dyDescent="0.25">
      <c r="A5" s="37" t="s">
        <v>48</v>
      </c>
      <c r="B5" s="2">
        <f>COUNTIF('1st Quarter'!E7:E999,"DHS")</f>
        <v>0</v>
      </c>
      <c r="C5" s="67" t="e">
        <f>B5/B1</f>
        <v>#DIV/0!</v>
      </c>
      <c r="D5" s="36" t="s">
        <v>5</v>
      </c>
      <c r="E5" s="2">
        <f>COUNTIF('1st Quarter'!H7:H999,"DBS (Disability Benefit Specialist)")</f>
        <v>0</v>
      </c>
      <c r="F5" s="67" t="e">
        <f>E5/B1</f>
        <v>#DIV/0!</v>
      </c>
      <c r="G5" s="36"/>
      <c r="H5" s="40"/>
      <c r="N5"/>
    </row>
    <row r="6" spans="1:17" x14ac:dyDescent="0.25">
      <c r="A6" s="28" t="s">
        <v>20</v>
      </c>
      <c r="B6" s="71">
        <f>SUM(B4:B5)</f>
        <v>0</v>
      </c>
      <c r="C6" s="67" t="e">
        <f>SUM(C4:C5)</f>
        <v>#DIV/0!</v>
      </c>
      <c r="D6" s="36" t="s">
        <v>3</v>
      </c>
      <c r="E6" s="2">
        <f>COUNTIF('1st Quarter'!H7:H999,"DRW (Disability Rights WI)")</f>
        <v>0</v>
      </c>
      <c r="F6" s="67" t="e">
        <f>E6/B1</f>
        <v>#DIV/0!</v>
      </c>
      <c r="G6" s="36"/>
      <c r="H6" s="40"/>
      <c r="N6"/>
    </row>
    <row r="7" spans="1:17" x14ac:dyDescent="0.25">
      <c r="C7" s="72" t="s">
        <v>16</v>
      </c>
      <c r="D7" s="37" t="s">
        <v>17</v>
      </c>
      <c r="E7" s="2">
        <f>COUNTIF('1st Quarter'!H7:H999,"EBS (Elder Benefit Specialist)")</f>
        <v>0</v>
      </c>
      <c r="F7" s="67" t="e">
        <f>E7/B1</f>
        <v>#DIV/0!</v>
      </c>
      <c r="G7" s="36"/>
      <c r="H7" s="40"/>
      <c r="N7"/>
    </row>
    <row r="8" spans="1:17" x14ac:dyDescent="0.25">
      <c r="C8" s="72"/>
      <c r="D8" s="36" t="s">
        <v>12</v>
      </c>
      <c r="E8" s="2">
        <f>COUNTIF('1st Quarter'!H7:H999,"None")</f>
        <v>0</v>
      </c>
      <c r="F8" s="67" t="e">
        <f>E8/B1</f>
        <v>#DIV/0!</v>
      </c>
      <c r="G8" s="36"/>
      <c r="H8" s="40"/>
      <c r="N8"/>
    </row>
    <row r="9" spans="1:17" x14ac:dyDescent="0.25">
      <c r="C9" s="72"/>
      <c r="D9" s="36" t="s">
        <v>6</v>
      </c>
      <c r="E9" s="2">
        <f>COUNTIF('1st Quarter'!H7:H999,"Other")</f>
        <v>0</v>
      </c>
      <c r="F9" s="67" t="e">
        <f>E9/B1</f>
        <v>#DIV/0!</v>
      </c>
      <c r="G9" s="36"/>
      <c r="H9" s="40"/>
      <c r="N9"/>
    </row>
    <row r="10" spans="1:17" x14ac:dyDescent="0.25">
      <c r="C10" s="72"/>
      <c r="D10" s="28" t="s">
        <v>20</v>
      </c>
      <c r="E10" s="71">
        <f>SUM(E4:E9)</f>
        <v>0</v>
      </c>
      <c r="F10" s="67" t="e">
        <f>SUM(F4:F9)</f>
        <v>#DIV/0!</v>
      </c>
      <c r="G10" s="36"/>
      <c r="H10" s="40"/>
      <c r="N10"/>
    </row>
    <row r="12" spans="1:17" x14ac:dyDescent="0.25">
      <c r="I12" s="40"/>
      <c r="J12" s="40"/>
      <c r="L12" s="3"/>
    </row>
    <row r="13" spans="1:17" ht="13.8" thickBot="1" x14ac:dyDescent="0.3"/>
    <row r="14" spans="1:17" ht="27.6" thickTop="1" thickBot="1" x14ac:dyDescent="0.3">
      <c r="B14" s="5" t="s">
        <v>21</v>
      </c>
      <c r="C14" s="5"/>
      <c r="D14" s="85"/>
      <c r="E14" s="5" t="s">
        <v>115</v>
      </c>
      <c r="F14" s="5"/>
      <c r="G14" s="36"/>
      <c r="H14" s="5" t="s">
        <v>10</v>
      </c>
      <c r="I14" s="5"/>
      <c r="J14" s="40"/>
      <c r="K14" s="5" t="s">
        <v>9</v>
      </c>
      <c r="L14" s="5"/>
      <c r="M14" s="40"/>
      <c r="N14" s="40"/>
      <c r="Q14" s="3"/>
    </row>
    <row r="15" spans="1:17" ht="14.4" thickTop="1" thickBot="1" x14ac:dyDescent="0.3">
      <c r="B15" s="5" t="s">
        <v>18</v>
      </c>
      <c r="C15" s="5" t="s">
        <v>19</v>
      </c>
      <c r="D15" s="85"/>
      <c r="E15" s="5" t="s">
        <v>18</v>
      </c>
      <c r="F15" s="5" t="s">
        <v>19</v>
      </c>
      <c r="G15" s="36"/>
      <c r="H15" s="5" t="s">
        <v>18</v>
      </c>
      <c r="I15" s="5" t="s">
        <v>19</v>
      </c>
      <c r="J15" s="40"/>
      <c r="K15" s="5" t="s">
        <v>18</v>
      </c>
      <c r="L15" s="5" t="s">
        <v>19</v>
      </c>
      <c r="M15" s="36"/>
      <c r="N15" s="36"/>
      <c r="Q15" s="3"/>
    </row>
    <row r="16" spans="1:17" ht="27" thickTop="1" x14ac:dyDescent="0.25">
      <c r="A16" s="73" t="s">
        <v>54</v>
      </c>
      <c r="B16" s="2">
        <f>COUNTIF('1st Quarter'!I7:I999,"Abuse, neglect, or exploitation")</f>
        <v>0</v>
      </c>
      <c r="C16" s="67" t="e">
        <f>B16/B1</f>
        <v>#DIV/0!</v>
      </c>
      <c r="D16" s="73" t="s">
        <v>60</v>
      </c>
      <c r="E16" s="2">
        <f>COUNTIF('1st Quarter'!J7:J999,"General inpatient services")</f>
        <v>0</v>
      </c>
      <c r="F16" s="67" t="e">
        <f>E16/B1</f>
        <v>#DIV/0!</v>
      </c>
      <c r="G16" s="74" t="s">
        <v>38</v>
      </c>
      <c r="H16" s="2">
        <f>COUNTIF('1st Quarter'!K7:K999,"Dental Services")</f>
        <v>0</v>
      </c>
      <c r="I16" s="67" t="e">
        <f>H16/B1</f>
        <v>#DIV/0!</v>
      </c>
      <c r="J16" s="37" t="s">
        <v>87</v>
      </c>
      <c r="K16" s="2">
        <f>COUNTIF('1st Quarter'!O7:O999,"DHS - Upheld HMO decision")</f>
        <v>0</v>
      </c>
      <c r="L16" s="67" t="e">
        <f>K16/B1</f>
        <v>#DIV/0!</v>
      </c>
      <c r="M16" s="36"/>
      <c r="N16" s="40" t="s">
        <v>83</v>
      </c>
      <c r="Q16" s="7" t="s">
        <v>16</v>
      </c>
    </row>
    <row r="17" spans="1:17" ht="52.8" x14ac:dyDescent="0.25">
      <c r="A17" s="73" t="s">
        <v>50</v>
      </c>
      <c r="B17" s="2">
        <f>COUNTIF('1st Quarter'!I7:I999,"Access to care")</f>
        <v>0</v>
      </c>
      <c r="C17" s="67" t="e">
        <f>B17/B1</f>
        <v>#DIV/0!</v>
      </c>
      <c r="D17" s="73" t="s">
        <v>61</v>
      </c>
      <c r="E17" s="2">
        <f>COUNTIF('1st Quarter'!J7:J999,"General outpatient services")</f>
        <v>0</v>
      </c>
      <c r="F17" s="67" t="e">
        <f>E17/B1</f>
        <v>#DIV/0!</v>
      </c>
      <c r="G17" s="37" t="s">
        <v>72</v>
      </c>
      <c r="H17" s="2">
        <f>COUNTIF('1st Quarter'!K7:K999,"Durable Medical Equipment/ Disposable Medical Supplies (DME/DMS)")</f>
        <v>0</v>
      </c>
      <c r="I17" s="67" t="e">
        <f>H17/B1</f>
        <v>#DIV/0!</v>
      </c>
      <c r="J17" s="37" t="s">
        <v>88</v>
      </c>
      <c r="K17" s="2">
        <f>COUNTIF('1st Quarter'!O7:O999,"DHS - Overturned HMO decision")</f>
        <v>0</v>
      </c>
      <c r="L17" s="67" t="e">
        <f>K17/B1</f>
        <v>#DIV/0!</v>
      </c>
      <c r="M17" s="36"/>
      <c r="N17" s="40">
        <f>'1st Quarter'!A1000</f>
        <v>0</v>
      </c>
      <c r="Q17" s="3"/>
    </row>
    <row r="18" spans="1:17" ht="26.4" x14ac:dyDescent="0.25">
      <c r="A18" s="73" t="s">
        <v>55</v>
      </c>
      <c r="B18" s="2">
        <f>COUNTIF('1st Quarter'!I7:I999,"Denial of request for expedited appeal")</f>
        <v>0</v>
      </c>
      <c r="C18" s="67" t="e">
        <f>B18/B1</f>
        <v>#DIV/0!</v>
      </c>
      <c r="D18" s="73" t="s">
        <v>62</v>
      </c>
      <c r="E18" s="2">
        <f>COUNTIF('1st Quarter'!J7:J999,"Inpatient behavioral health services")</f>
        <v>0</v>
      </c>
      <c r="F18" s="67" t="e">
        <f>E18/B1</f>
        <v>#DIV/0!</v>
      </c>
      <c r="G18" s="37" t="s">
        <v>73</v>
      </c>
      <c r="H18" s="2">
        <f>COUNTIF('1st Quarter'!K7:K999,"Gender affirming services")</f>
        <v>0</v>
      </c>
      <c r="I18" s="67" t="e">
        <f>H18/B1</f>
        <v>#DIV/0!</v>
      </c>
      <c r="J18" s="37" t="s">
        <v>91</v>
      </c>
      <c r="K18" s="2">
        <f>COUNTIF('1st Quarter'!O7:O999,"DHS- Partially upheld HMO decision")</f>
        <v>0</v>
      </c>
      <c r="L18" s="67" t="e">
        <f>K18/B1</f>
        <v>#DIV/0!</v>
      </c>
      <c r="M18" s="36"/>
      <c r="N18" s="40" t="s">
        <v>94</v>
      </c>
      <c r="Q18" s="3"/>
    </row>
    <row r="19" spans="1:17" ht="52.8" x14ac:dyDescent="0.25">
      <c r="A19" s="73" t="s">
        <v>57</v>
      </c>
      <c r="B19" s="2">
        <f>COUNTIF('1st Quarter'!I7:I999,"Lack of timely plan response to service authorizaton or appeal request")</f>
        <v>0</v>
      </c>
      <c r="C19" s="67" t="e">
        <f>B19/B1</f>
        <v>#DIV/0!</v>
      </c>
      <c r="D19" s="73" t="s">
        <v>63</v>
      </c>
      <c r="E19" s="2">
        <f>COUNTIF('1st Quarter'!J7:J999,"Outpatient behavioral health services")</f>
        <v>0</v>
      </c>
      <c r="F19" s="67" t="e">
        <f>E19/B1</f>
        <v>#DIV/0!</v>
      </c>
      <c r="G19" s="37" t="s">
        <v>102</v>
      </c>
      <c r="H19" s="2">
        <f>COUNTIF('1st Quarter'!K7:K999,"Home Health/Personal Care")</f>
        <v>0</v>
      </c>
      <c r="I19" s="67" t="e">
        <f>H19/B1</f>
        <v>#DIV/0!</v>
      </c>
      <c r="J19" s="37" t="s">
        <v>84</v>
      </c>
      <c r="K19" s="2">
        <f>COUNTIF('1st Quarter'!O7:O999,"HMO Committee - unfounded")</f>
        <v>0</v>
      </c>
      <c r="L19" s="67" t="e">
        <f>K19/B1</f>
        <v>#DIV/0!</v>
      </c>
      <c r="M19" s="36"/>
      <c r="N19" s="75" t="e">
        <f>N17/'1st Quarter'!G2</f>
        <v>#DIV/0!</v>
      </c>
      <c r="Q19" s="3"/>
    </row>
    <row r="20" spans="1:17" ht="26.4" x14ac:dyDescent="0.25">
      <c r="A20" s="73" t="s">
        <v>52</v>
      </c>
      <c r="B20" s="2">
        <f>COUNTIF('1st Quarter'!I7:I999,"Payment/billing issues")</f>
        <v>0</v>
      </c>
      <c r="C20" s="67" t="e">
        <f>B20/B1</f>
        <v>#DIV/0!</v>
      </c>
      <c r="D20" s="73" t="s">
        <v>58</v>
      </c>
      <c r="E20" s="2">
        <f>COUNTIF('1st Quarter'!J7:J999,"NA- Grievance does not involve a service")</f>
        <v>0</v>
      </c>
      <c r="F20" s="67" t="e">
        <f>E20/B1</f>
        <v>#DIV/0!</v>
      </c>
      <c r="G20" s="37" t="s">
        <v>103</v>
      </c>
      <c r="H20" s="2">
        <f>COUNTIF('1st Quarter'!K7:K999,"Inpatient/Outpatient Hospital")</f>
        <v>0</v>
      </c>
      <c r="I20" s="67" t="e">
        <f>H20/B1</f>
        <v>#DIV/0!</v>
      </c>
      <c r="J20" s="37" t="s">
        <v>85</v>
      </c>
      <c r="K20" s="2">
        <f>COUNTIF('1st Quarter'!O7:O999,"HMO Committee - founded")</f>
        <v>0</v>
      </c>
      <c r="L20" s="67" t="e">
        <f>K20/B1</f>
        <v>#DIV/0!</v>
      </c>
      <c r="M20" s="36"/>
      <c r="N20" s="36"/>
      <c r="Q20" s="3"/>
    </row>
    <row r="21" spans="1:17" ht="26.4" x14ac:dyDescent="0.25">
      <c r="A21" s="73" t="s">
        <v>51</v>
      </c>
      <c r="B21" s="2">
        <f>COUNTIF('1st Quarter'!I7:I999,"Plan communications")</f>
        <v>0</v>
      </c>
      <c r="C21" s="67" t="e">
        <f>B21/B1</f>
        <v>#DIV/0!</v>
      </c>
      <c r="D21" s="73" t="s">
        <v>40</v>
      </c>
      <c r="E21" s="2">
        <f>COUNTIF('1st Quarter'!J7:J999,"NA- Service does not fit any of these categories")</f>
        <v>0</v>
      </c>
      <c r="F21" s="67" t="e">
        <f>E21/B1</f>
        <v>#DIV/0!</v>
      </c>
      <c r="G21" s="37" t="s">
        <v>74</v>
      </c>
      <c r="H21" s="2">
        <f>COUNTIF('1st Quarter'!K7:K999,"Interpreter services")</f>
        <v>0</v>
      </c>
      <c r="I21" s="67" t="e">
        <f>H21/B1</f>
        <v>#DIV/0!</v>
      </c>
      <c r="J21" s="37" t="s">
        <v>86</v>
      </c>
      <c r="K21" s="2">
        <f>COUNTIF('1st Quarter'!O7:O999,"HMO Committee - Partially founded")</f>
        <v>0</v>
      </c>
      <c r="L21" s="67" t="e">
        <f>K21/B1</f>
        <v>#DIV/0!</v>
      </c>
      <c r="M21" s="36"/>
      <c r="N21" s="36"/>
      <c r="Q21" s="3"/>
    </row>
    <row r="22" spans="1:17" ht="26.4" x14ac:dyDescent="0.25">
      <c r="A22" s="73" t="s">
        <v>81</v>
      </c>
      <c r="B22" s="2">
        <f>COUNTIF('1st Quarter'!I7:I999,"Plan or provider care management")</f>
        <v>0</v>
      </c>
      <c r="C22" s="67" t="e">
        <f>B22/B1</f>
        <v>#DIV/0!</v>
      </c>
      <c r="D22" s="28" t="s">
        <v>20</v>
      </c>
      <c r="E22" s="71">
        <f>SUM(E16:E21)</f>
        <v>0</v>
      </c>
      <c r="F22" s="67" t="e">
        <f>SUM(F16:F21)</f>
        <v>#DIV/0!</v>
      </c>
      <c r="G22" s="37" t="s">
        <v>104</v>
      </c>
      <c r="H22" s="2">
        <f>COUNTIF('1st Quarter'!K7:K999,"Mental Health/Behavioral Health/Substance Use")</f>
        <v>0</v>
      </c>
      <c r="I22" s="67" t="e">
        <f>H22/B1</f>
        <v>#DIV/0!</v>
      </c>
      <c r="J22" s="37" t="s">
        <v>70</v>
      </c>
      <c r="K22" s="2">
        <f>COUNTIF('1st Quarter'!O7:O999,"Member withdrew")</f>
        <v>0</v>
      </c>
      <c r="L22" s="67" t="e">
        <f>K22/B1</f>
        <v>#DIV/0!</v>
      </c>
      <c r="M22" s="36"/>
      <c r="N22" s="36"/>
      <c r="Q22" s="3"/>
    </row>
    <row r="23" spans="1:17" ht="26.4" x14ac:dyDescent="0.25">
      <c r="A23" s="73" t="s">
        <v>49</v>
      </c>
      <c r="B23" s="2">
        <f>COUNTIF('1st Quarter'!I7:I999,"Plan or provider customer service")</f>
        <v>0</v>
      </c>
      <c r="C23" s="67" t="e">
        <f>B23/B1</f>
        <v>#DIV/0!</v>
      </c>
      <c r="D23" s="67"/>
      <c r="E23" s="67"/>
      <c r="F23" s="67"/>
      <c r="G23" s="1" t="s">
        <v>105</v>
      </c>
      <c r="H23" s="2">
        <f>COUNTIF('1st Quarter'!K7:K999,"OB/GYN")</f>
        <v>0</v>
      </c>
      <c r="I23" s="67" t="e">
        <f>H23/B1</f>
        <v>#DIV/0!</v>
      </c>
      <c r="J23" s="37" t="s">
        <v>69</v>
      </c>
      <c r="K23" s="2">
        <f>COUNTIF('1st Quarter'!O7:O999,"Member did not pursue")</f>
        <v>0</v>
      </c>
      <c r="L23" s="67" t="e">
        <f>K23/B1</f>
        <v>#DIV/0!</v>
      </c>
      <c r="M23" s="36"/>
      <c r="N23" s="36"/>
      <c r="Q23" s="3"/>
    </row>
    <row r="24" spans="1:17" x14ac:dyDescent="0.25">
      <c r="A24" s="73" t="s">
        <v>56</v>
      </c>
      <c r="B24" s="2">
        <f>COUNTIF('1st Quarter'!I7:I999,"Provider quality of care")</f>
        <v>0</v>
      </c>
      <c r="C24" s="67" t="e">
        <f>B24/B1</f>
        <v>#DIV/0!</v>
      </c>
      <c r="D24" s="67"/>
      <c r="E24" s="67"/>
      <c r="F24" s="67"/>
      <c r="G24" s="1" t="s">
        <v>106</v>
      </c>
      <c r="H24" s="2">
        <f>COUNTIF('1st Quarter'!K7:K999,"Orthodontics")</f>
        <v>0</v>
      </c>
      <c r="I24" s="67" t="e">
        <f>H24/B1</f>
        <v>#DIV/0!</v>
      </c>
      <c r="J24" s="37" t="s">
        <v>89</v>
      </c>
      <c r="K24" s="2">
        <f>COUNTIF('1st Quarter'!O7:O999,"Member disenrolled")</f>
        <v>0</v>
      </c>
      <c r="L24" s="67" t="e">
        <f>K24/B1</f>
        <v>#DIV/0!</v>
      </c>
      <c r="M24" s="36"/>
      <c r="N24" s="36"/>
      <c r="Q24" s="3"/>
    </row>
    <row r="25" spans="1:17" x14ac:dyDescent="0.25">
      <c r="A25" s="73" t="s">
        <v>53</v>
      </c>
      <c r="B25" s="2">
        <f>COUNTIF('1st Quarter'!I7:I999,"Suspected fraud")</f>
        <v>0</v>
      </c>
      <c r="C25" s="67" t="e">
        <f>B25/B1</f>
        <v>#DIV/0!</v>
      </c>
      <c r="D25" s="67"/>
      <c r="E25" s="67"/>
      <c r="F25" s="67"/>
      <c r="G25" s="1" t="s">
        <v>107</v>
      </c>
      <c r="H25" s="2">
        <f>COUNTIF('1st Quarter'!K7:K999,"Physician")</f>
        <v>0</v>
      </c>
      <c r="I25" s="67" t="e">
        <f>H25/B1</f>
        <v>#DIV/0!</v>
      </c>
      <c r="J25" s="37" t="s">
        <v>90</v>
      </c>
      <c r="K25" s="2">
        <f>COUNTIF('1st Quarter'!O7:O999,"Mediation- resolved")</f>
        <v>0</v>
      </c>
      <c r="L25" s="67" t="e">
        <f>K25/B1</f>
        <v>#DIV/0!</v>
      </c>
      <c r="M25" s="36"/>
      <c r="N25" s="36"/>
      <c r="Q25" s="3"/>
    </row>
    <row r="26" spans="1:17" ht="26.4" x14ac:dyDescent="0.25">
      <c r="A26" s="74" t="s">
        <v>6</v>
      </c>
      <c r="B26" s="2">
        <f>COUNTIF('1st Quarter'!I7:I999,"Other")</f>
        <v>0</v>
      </c>
      <c r="C26" s="67" t="e">
        <f>B26/B1</f>
        <v>#DIV/0!</v>
      </c>
      <c r="D26" s="67"/>
      <c r="E26" s="67"/>
      <c r="F26" s="67"/>
      <c r="G26" s="37" t="s">
        <v>108</v>
      </c>
      <c r="H26" s="2">
        <f>COUNTIF('1st Quarter'!K7:K999,"Prescription/Over-the-Counter Drugs")</f>
        <v>0</v>
      </c>
      <c r="I26" s="67" t="e">
        <f>H26/B1</f>
        <v>#DIV/0!</v>
      </c>
      <c r="J26" s="17" t="s">
        <v>33</v>
      </c>
      <c r="K26" s="2">
        <f>COUNTIF('1st Quarter'!O7:O999,"Pending/In Process")</f>
        <v>0</v>
      </c>
      <c r="L26" s="67" t="e">
        <f>K26/B1</f>
        <v>#DIV/0!</v>
      </c>
      <c r="M26" s="36"/>
      <c r="N26" s="36"/>
      <c r="Q26" s="3"/>
    </row>
    <row r="27" spans="1:17" ht="39" customHeight="1" x14ac:dyDescent="0.25">
      <c r="A27" s="28" t="s">
        <v>20</v>
      </c>
      <c r="B27" s="71">
        <f>SUM(B16:B26)</f>
        <v>0</v>
      </c>
      <c r="C27" s="67" t="e">
        <f>SUM(C16:C26)</f>
        <v>#DIV/0!</v>
      </c>
      <c r="D27" s="67"/>
      <c r="E27" s="67"/>
      <c r="F27" s="67"/>
      <c r="G27" s="36" t="s">
        <v>109</v>
      </c>
      <c r="H27" s="2">
        <f>COUNTIF('1st Quarter'!K7:K999,"Physical/Occupational Therapy/Speech Language Pathology (PT/OT/SLP)")</f>
        <v>0</v>
      </c>
      <c r="I27" s="67" t="e">
        <f>H27/B1</f>
        <v>#DIV/0!</v>
      </c>
      <c r="J27" s="28" t="s">
        <v>20</v>
      </c>
      <c r="K27" s="71">
        <f>SUM(K16:K26)</f>
        <v>0</v>
      </c>
      <c r="L27" s="67" t="e">
        <f>SUM(L16:L26)</f>
        <v>#DIV/0!</v>
      </c>
      <c r="M27" s="36"/>
      <c r="N27" s="36"/>
      <c r="Q27" s="3"/>
    </row>
    <row r="28" spans="1:17" ht="26.4" x14ac:dyDescent="0.25">
      <c r="F28" s="36"/>
      <c r="G28" s="17" t="s">
        <v>59</v>
      </c>
      <c r="H28" s="2">
        <f>COUNTIF('1st Quarter'!K7:K999,"Skilled nursing facility (SNF)")</f>
        <v>0</v>
      </c>
      <c r="I28" s="67" t="e">
        <f>H28/B1</f>
        <v>#DIV/0!</v>
      </c>
      <c r="L28" s="36"/>
      <c r="M28" s="36"/>
      <c r="N28" s="36"/>
      <c r="Q28" s="3"/>
    </row>
    <row r="29" spans="1:17" x14ac:dyDescent="0.25">
      <c r="F29" s="36"/>
      <c r="G29" s="36" t="s">
        <v>113</v>
      </c>
      <c r="H29" s="2">
        <f>COUNTIF('1st Quarter'!K7:K999,"Transportation")</f>
        <v>0</v>
      </c>
      <c r="I29" s="67" t="e">
        <f>H29/B1</f>
        <v>#DIV/0!</v>
      </c>
      <c r="L29" s="36"/>
      <c r="M29" s="36"/>
      <c r="N29" s="36"/>
      <c r="Q29" s="3"/>
    </row>
    <row r="30" spans="1:17" x14ac:dyDescent="0.25">
      <c r="F30" s="36"/>
      <c r="G30" s="36" t="s">
        <v>112</v>
      </c>
      <c r="H30" s="2">
        <f>COUNTIF('1st Quarter'!K7:K999,"Vision")</f>
        <v>0</v>
      </c>
      <c r="I30" s="67" t="e">
        <f>H30/B1</f>
        <v>#DIV/0!</v>
      </c>
      <c r="L30" s="36"/>
      <c r="M30" s="36"/>
      <c r="N30" s="36"/>
      <c r="Q30" s="3"/>
    </row>
    <row r="31" spans="1:17" ht="39.6" x14ac:dyDescent="0.25">
      <c r="F31" s="36"/>
      <c r="G31" s="74" t="s">
        <v>39</v>
      </c>
      <c r="H31" s="2">
        <f>COUNTIF('1st Quarter'!K7:K999,"Other service type (Note in Summary of Issue column)")</f>
        <v>0</v>
      </c>
      <c r="I31" s="67" t="e">
        <f>H31/B1</f>
        <v>#DIV/0!</v>
      </c>
      <c r="L31" s="36"/>
      <c r="M31" s="36"/>
      <c r="N31" s="36"/>
      <c r="Q31" s="3"/>
    </row>
    <row r="32" spans="1:17" ht="26.4" x14ac:dyDescent="0.25">
      <c r="F32" s="36"/>
      <c r="G32" s="16" t="s">
        <v>58</v>
      </c>
      <c r="H32" s="2">
        <f>COUNTIF('1st Quarter'!K7:K999,"NA- Grievance does not involve a service")</f>
        <v>0</v>
      </c>
      <c r="I32" s="67" t="e">
        <f>H32/B1</f>
        <v>#DIV/0!</v>
      </c>
      <c r="L32" s="36"/>
      <c r="M32" s="36"/>
      <c r="N32" s="36"/>
      <c r="Q32" s="3"/>
    </row>
    <row r="33" spans="6:17" x14ac:dyDescent="0.25">
      <c r="F33" s="36"/>
      <c r="G33" s="28" t="s">
        <v>20</v>
      </c>
      <c r="H33" s="71">
        <f>SUM(H16:H32)</f>
        <v>0</v>
      </c>
      <c r="I33" s="83" t="e">
        <f>SUM(I16:I32)</f>
        <v>#DIV/0!</v>
      </c>
      <c r="L33" s="36"/>
      <c r="M33" s="36"/>
      <c r="N33" s="36"/>
      <c r="Q33" s="3"/>
    </row>
    <row r="34" spans="6:17" x14ac:dyDescent="0.25">
      <c r="G34" s="36"/>
    </row>
    <row r="35" spans="6:17" x14ac:dyDescent="0.25">
      <c r="G35" s="36"/>
    </row>
    <row r="36" spans="6:17" x14ac:dyDescent="0.25">
      <c r="G36" s="36"/>
    </row>
    <row r="37" spans="6:17" x14ac:dyDescent="0.25">
      <c r="G37" s="36"/>
    </row>
    <row r="38" spans="6:17" x14ac:dyDescent="0.25">
      <c r="G38" s="36"/>
    </row>
    <row r="39" spans="6:17" x14ac:dyDescent="0.25">
      <c r="G39" s="36"/>
    </row>
    <row r="40" spans="6:17" x14ac:dyDescent="0.25">
      <c r="G40" s="36"/>
    </row>
    <row r="41" spans="6:17" x14ac:dyDescent="0.25">
      <c r="G41" s="36"/>
    </row>
    <row r="42" spans="6:17" x14ac:dyDescent="0.25">
      <c r="G42" s="36"/>
    </row>
  </sheetData>
  <sheetProtection algorithmName="SHA-512" hashValue="yuQYRRlUyCG52C8o3eZr1REGIVQWt5UjdoUTB87100wwdfURTiMSSxUWMQyFm5dMvrcE1PUj942+tN1igIQ75w==" saltValue="Q2EBJDadagIUsFzjBg9p6Q==" spinCount="100000" sheet="1" objects="1" scenarios="1"/>
  <conditionalFormatting sqref="G1 F11:G11 F13:G13 F16:F21 C16:C22 C23:F23 C24:E24 C25:F26">
    <cfRule type="cellIs" dxfId="14" priority="23" operator="greaterThan">
      <formula>0.2499</formula>
    </cfRule>
  </conditionalFormatting>
  <conditionalFormatting sqref="I16:I32">
    <cfRule type="cellIs" dxfId="13" priority="21" operator="greaterThan">
      <formula>0.2499</formula>
    </cfRule>
  </conditionalFormatting>
  <conditionalFormatting sqref="L16:L26">
    <cfRule type="cellIs" dxfId="12" priority="20" operator="greaterThan">
      <formula>0.2499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T15" sqref="T15"/>
    </sheetView>
  </sheetViews>
  <sheetFormatPr defaultRowHeight="13.2" x14ac:dyDescent="0.25"/>
  <sheetData/>
  <sheetProtection algorithmName="SHA-512" hashValue="CHgXeLMCnkQe2MZ5lpTsk95jYUDd9oovr3A8YqgECa/LiDlnAv/y9/UFAebzuUH0Nkbw6Wrc5XxYi1oIAjKZGg==" saltValue="NlAOU/ehLzZoH3EUYpN6xw==" spinCount="100000"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RzrRO6Mf1OXcdMvm9hIi9od94n6K2lbomyHf5x2Tk/cnXYEtBDDIuA4mPvDSvHFlXtoDW9SMTBqv/VlV5YIyXg==" saltValue="C/FUrnkdxOChq/paAIQ6sQ==" spinCount="100000" sheet="1" objects="1" scenarios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X1000"/>
  <sheetViews>
    <sheetView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9.6640625" style="9" customWidth="1"/>
    <col min="2" max="4" width="22.109375" style="9" customWidth="1"/>
    <col min="5" max="5" width="16.88671875" style="9" customWidth="1"/>
    <col min="6" max="6" width="23" style="9" customWidth="1"/>
    <col min="7" max="7" width="17" style="9" customWidth="1"/>
    <col min="8" max="8" width="30.6640625" style="9" customWidth="1"/>
    <col min="9" max="9" width="49.44140625" style="9" customWidth="1"/>
    <col min="10" max="10" width="31" style="9" customWidth="1"/>
    <col min="11" max="11" width="34.6640625" style="9" customWidth="1"/>
    <col min="12" max="12" width="53.109375" style="9" customWidth="1"/>
    <col min="13" max="13" width="21.5546875" style="9" customWidth="1"/>
    <col min="14" max="14" width="23.109375" style="9" customWidth="1"/>
    <col min="15" max="15" width="33.6640625" style="9" customWidth="1"/>
    <col min="16" max="16" width="53.109375" style="9" customWidth="1"/>
    <col min="17" max="17" width="18.109375" style="9" customWidth="1"/>
    <col min="18" max="19" width="53.109375" style="9" customWidth="1"/>
    <col min="20" max="16384" width="8.88671875" style="11"/>
  </cols>
  <sheetData>
    <row r="1" spans="1:24" s="8" customFormat="1" ht="39" customHeight="1" x14ac:dyDescent="0.25">
      <c r="A1" s="92" t="s">
        <v>135</v>
      </c>
      <c r="B1" s="92"/>
      <c r="C1" s="92"/>
      <c r="D1" s="93" t="s">
        <v>92</v>
      </c>
      <c r="E1" s="93"/>
      <c r="F1" s="93"/>
      <c r="G1" s="93"/>
      <c r="H1" s="93"/>
      <c r="I1" s="93"/>
      <c r="J1" s="64" t="s">
        <v>25</v>
      </c>
      <c r="K1" s="27"/>
      <c r="L1" s="27"/>
      <c r="M1" s="27"/>
      <c r="N1" s="27"/>
      <c r="O1" s="27"/>
      <c r="P1" s="27"/>
      <c r="Q1" s="76"/>
      <c r="R1" s="76"/>
      <c r="S1" s="76"/>
    </row>
    <row r="2" spans="1:24" ht="31.95" customHeight="1" x14ac:dyDescent="0.25">
      <c r="A2" s="65" t="s">
        <v>16</v>
      </c>
      <c r="B2" s="16"/>
      <c r="C2" s="16"/>
      <c r="F2" s="16" t="s">
        <v>97</v>
      </c>
      <c r="G2" s="58"/>
      <c r="H2" s="16"/>
      <c r="I2" s="16"/>
      <c r="J2" s="16"/>
      <c r="K2" s="16"/>
      <c r="L2" s="16"/>
      <c r="M2" s="16"/>
      <c r="N2" s="16"/>
      <c r="O2" s="16"/>
      <c r="P2" s="16"/>
    </row>
    <row r="3" spans="1:24" ht="21" customHeight="1" x14ac:dyDescent="0.3">
      <c r="A3" s="29" t="s">
        <v>35</v>
      </c>
      <c r="B3" s="10" t="s">
        <v>16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4" ht="27" customHeight="1" x14ac:dyDescent="0.3">
      <c r="A4" s="56" t="s">
        <v>28</v>
      </c>
      <c r="B4" s="57" t="s">
        <v>36</v>
      </c>
      <c r="C4" s="57"/>
      <c r="D4" s="10"/>
      <c r="E4" s="16" t="s">
        <v>101</v>
      </c>
      <c r="F4" s="94" t="s">
        <v>99</v>
      </c>
      <c r="G4" s="94"/>
      <c r="H4" s="94"/>
      <c r="I4" s="17"/>
      <c r="J4" s="17"/>
      <c r="K4" s="17"/>
      <c r="L4" s="16"/>
      <c r="M4" s="16"/>
      <c r="N4" s="16"/>
      <c r="P4" s="16"/>
      <c r="R4" s="17" t="s">
        <v>31</v>
      </c>
      <c r="S4" s="16"/>
      <c r="T4" s="16"/>
      <c r="U4" s="16"/>
      <c r="V4" s="16"/>
      <c r="W4" s="16"/>
      <c r="X4" s="16"/>
    </row>
    <row r="5" spans="1:24" ht="24.9" customHeight="1" thickBot="1" x14ac:dyDescent="0.35">
      <c r="A5" s="29" t="s">
        <v>24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24" s="62" customFormat="1" ht="88.5" customHeight="1" thickTop="1" thickBot="1" x14ac:dyDescent="0.3">
      <c r="A6" s="59" t="s">
        <v>45</v>
      </c>
      <c r="B6" s="59" t="s">
        <v>44</v>
      </c>
      <c r="C6" s="59" t="s">
        <v>77</v>
      </c>
      <c r="D6" s="59" t="s">
        <v>27</v>
      </c>
      <c r="E6" s="59" t="s">
        <v>82</v>
      </c>
      <c r="F6" s="59" t="s">
        <v>46</v>
      </c>
      <c r="G6" s="59" t="s">
        <v>71</v>
      </c>
      <c r="H6" s="59" t="s">
        <v>14</v>
      </c>
      <c r="I6" s="59" t="s">
        <v>21</v>
      </c>
      <c r="J6" s="59" t="s">
        <v>95</v>
      </c>
      <c r="K6" s="59" t="s">
        <v>96</v>
      </c>
      <c r="L6" s="59" t="s">
        <v>41</v>
      </c>
      <c r="M6" s="59" t="s">
        <v>75</v>
      </c>
      <c r="N6" s="59" t="s">
        <v>42</v>
      </c>
      <c r="O6" s="59" t="s">
        <v>26</v>
      </c>
      <c r="P6" s="59" t="s">
        <v>11</v>
      </c>
      <c r="Q6" s="59" t="s">
        <v>34</v>
      </c>
      <c r="R6" s="59" t="s">
        <v>98</v>
      </c>
      <c r="S6" s="60" t="s">
        <v>13</v>
      </c>
    </row>
    <row r="7" spans="1:24" ht="13.8" thickTop="1" x14ac:dyDescent="0.25">
      <c r="A7" s="12"/>
      <c r="B7" s="10"/>
      <c r="C7" s="10"/>
      <c r="D7" s="10"/>
      <c r="F7" s="13"/>
      <c r="G7" s="13"/>
      <c r="L7" s="10"/>
      <c r="M7" s="51"/>
      <c r="N7" s="13"/>
      <c r="P7" s="10"/>
      <c r="R7" s="10"/>
      <c r="S7" s="10"/>
    </row>
    <row r="8" spans="1:24" x14ac:dyDescent="0.25">
      <c r="A8" s="12"/>
      <c r="B8" s="10"/>
      <c r="C8" s="10"/>
      <c r="D8" s="10"/>
      <c r="F8" s="13"/>
      <c r="G8" s="13"/>
      <c r="H8" s="10"/>
      <c r="M8" s="51"/>
      <c r="N8" s="13"/>
    </row>
    <row r="9" spans="1:24" x14ac:dyDescent="0.25">
      <c r="A9" s="12"/>
      <c r="B9" s="10"/>
      <c r="C9" s="10"/>
      <c r="D9" s="10"/>
      <c r="F9" s="13"/>
      <c r="G9" s="13"/>
      <c r="M9" s="52"/>
      <c r="N9" s="13"/>
    </row>
    <row r="10" spans="1:24" x14ac:dyDescent="0.25">
      <c r="A10" s="12"/>
      <c r="B10" s="10"/>
      <c r="C10" s="10"/>
      <c r="D10" s="10"/>
      <c r="F10" s="13"/>
      <c r="G10" s="13"/>
      <c r="M10" s="51"/>
      <c r="N10" s="13"/>
    </row>
    <row r="11" spans="1:24" x14ac:dyDescent="0.25">
      <c r="A11" s="12"/>
      <c r="B11" s="10"/>
      <c r="C11" s="10"/>
      <c r="D11" s="10"/>
      <c r="F11" s="13"/>
      <c r="G11" s="13"/>
      <c r="M11" s="51"/>
      <c r="N11" s="13"/>
    </row>
    <row r="12" spans="1:24" x14ac:dyDescent="0.25">
      <c r="A12" s="12"/>
      <c r="B12" s="10"/>
      <c r="C12" s="10"/>
      <c r="D12" s="10"/>
      <c r="F12" s="13"/>
      <c r="G12" s="13"/>
      <c r="M12" s="51"/>
      <c r="N12" s="13"/>
    </row>
    <row r="13" spans="1:24" x14ac:dyDescent="0.25">
      <c r="A13" s="12"/>
      <c r="B13" s="10"/>
      <c r="C13" s="10"/>
      <c r="D13" s="10"/>
      <c r="F13" s="13"/>
      <c r="G13" s="13"/>
      <c r="M13" s="51"/>
      <c r="N13" s="13"/>
    </row>
    <row r="14" spans="1:24" ht="12.75" customHeight="1" x14ac:dyDescent="0.25">
      <c r="A14" s="12"/>
      <c r="B14" s="10"/>
      <c r="C14" s="10"/>
      <c r="D14" s="10"/>
      <c r="F14" s="13"/>
      <c r="G14" s="13"/>
      <c r="H14" s="10"/>
      <c r="M14" s="51"/>
      <c r="N14" s="13"/>
    </row>
    <row r="15" spans="1:24" x14ac:dyDescent="0.25">
      <c r="A15" s="12"/>
      <c r="B15" s="10"/>
      <c r="C15" s="10"/>
      <c r="D15" s="10"/>
      <c r="F15" s="13"/>
      <c r="G15" s="13"/>
      <c r="M15" s="51"/>
      <c r="N15" s="13"/>
    </row>
    <row r="16" spans="1:24" x14ac:dyDescent="0.25">
      <c r="A16" s="12"/>
      <c r="B16" s="10"/>
      <c r="C16" s="10"/>
      <c r="D16" s="10"/>
      <c r="F16" s="13"/>
      <c r="G16" s="13"/>
      <c r="M16" s="51"/>
      <c r="N16" s="13"/>
    </row>
    <row r="17" spans="1:14" x14ac:dyDescent="0.25">
      <c r="A17" s="12"/>
      <c r="B17" s="10"/>
      <c r="C17" s="10"/>
      <c r="D17" s="10"/>
      <c r="F17" s="13"/>
      <c r="G17" s="13"/>
      <c r="M17" s="51"/>
      <c r="N17" s="13"/>
    </row>
    <row r="18" spans="1:14" x14ac:dyDescent="0.25">
      <c r="A18" s="12"/>
      <c r="B18" s="10"/>
      <c r="C18" s="10"/>
      <c r="D18" s="10"/>
      <c r="F18" s="13"/>
      <c r="G18" s="13"/>
      <c r="M18" s="51"/>
      <c r="N18" s="13"/>
    </row>
    <row r="19" spans="1:14" x14ac:dyDescent="0.25">
      <c r="A19" s="12"/>
      <c r="B19" s="10"/>
      <c r="C19" s="10"/>
      <c r="D19" s="10"/>
      <c r="F19" s="13"/>
      <c r="G19" s="13"/>
      <c r="M19" s="51"/>
      <c r="N19" s="13"/>
    </row>
    <row r="20" spans="1:14" x14ac:dyDescent="0.25">
      <c r="A20" s="12"/>
      <c r="B20" s="10"/>
      <c r="C20" s="10"/>
      <c r="D20" s="10"/>
      <c r="F20" s="13"/>
      <c r="G20" s="13"/>
      <c r="H20" s="10"/>
      <c r="M20" s="51"/>
      <c r="N20" s="13"/>
    </row>
    <row r="21" spans="1:14" x14ac:dyDescent="0.25">
      <c r="A21" s="12"/>
      <c r="B21" s="10"/>
      <c r="C21" s="10"/>
      <c r="D21" s="10"/>
      <c r="F21" s="13"/>
      <c r="G21" s="13"/>
      <c r="M21" s="51"/>
      <c r="N21" s="13"/>
    </row>
    <row r="22" spans="1:14" x14ac:dyDescent="0.25">
      <c r="A22" s="12"/>
      <c r="B22" s="10"/>
      <c r="C22" s="10"/>
      <c r="D22" s="10"/>
      <c r="F22" s="13"/>
      <c r="G22" s="13"/>
      <c r="M22" s="51"/>
      <c r="N22" s="13"/>
    </row>
    <row r="23" spans="1:14" x14ac:dyDescent="0.25">
      <c r="A23" s="12"/>
      <c r="B23" s="10"/>
      <c r="C23" s="10"/>
      <c r="D23" s="10"/>
      <c r="F23" s="13"/>
      <c r="G23" s="13"/>
      <c r="M23" s="51"/>
      <c r="N23" s="13"/>
    </row>
    <row r="24" spans="1:14" x14ac:dyDescent="0.25">
      <c r="A24" s="12"/>
      <c r="B24" s="10"/>
      <c r="C24" s="10"/>
      <c r="D24" s="10"/>
      <c r="F24" s="13"/>
      <c r="G24" s="13"/>
      <c r="H24" s="10"/>
      <c r="I24" s="10"/>
      <c r="J24" s="10"/>
      <c r="K24" s="10"/>
      <c r="M24" s="51"/>
      <c r="N24" s="13"/>
    </row>
    <row r="25" spans="1:14" x14ac:dyDescent="0.25">
      <c r="A25" s="12"/>
      <c r="B25" s="10"/>
      <c r="C25" s="10"/>
      <c r="D25" s="10"/>
      <c r="F25" s="13"/>
      <c r="G25" s="13"/>
      <c r="M25" s="51"/>
      <c r="N25" s="13"/>
    </row>
    <row r="26" spans="1:14" x14ac:dyDescent="0.25">
      <c r="A26" s="12"/>
      <c r="B26" s="10"/>
      <c r="C26" s="10"/>
      <c r="D26" s="10"/>
      <c r="F26" s="13"/>
      <c r="G26" s="13"/>
      <c r="M26" s="51"/>
      <c r="N26" s="13"/>
    </row>
    <row r="27" spans="1:14" x14ac:dyDescent="0.25">
      <c r="A27" s="12"/>
      <c r="B27" s="10"/>
      <c r="C27" s="10"/>
      <c r="D27" s="10"/>
      <c r="F27" s="13"/>
      <c r="G27" s="13"/>
      <c r="M27" s="51"/>
      <c r="N27" s="13"/>
    </row>
    <row r="28" spans="1:14" x14ac:dyDescent="0.25">
      <c r="A28" s="12"/>
      <c r="B28" s="10"/>
      <c r="C28" s="10"/>
      <c r="D28" s="10"/>
      <c r="F28" s="13"/>
      <c r="G28" s="13"/>
      <c r="M28" s="51"/>
      <c r="N28" s="13"/>
    </row>
    <row r="29" spans="1:14" x14ac:dyDescent="0.25">
      <c r="A29" s="12"/>
      <c r="B29" s="10"/>
      <c r="C29" s="10"/>
      <c r="D29" s="10"/>
      <c r="F29" s="13"/>
      <c r="G29" s="13"/>
      <c r="M29" s="51"/>
      <c r="N29" s="13"/>
    </row>
    <row r="30" spans="1:14" x14ac:dyDescent="0.25">
      <c r="A30" s="12"/>
      <c r="B30" s="10"/>
      <c r="C30" s="10"/>
      <c r="D30" s="10"/>
      <c r="F30" s="13"/>
      <c r="G30" s="13"/>
      <c r="M30" s="51"/>
      <c r="N30" s="13"/>
    </row>
    <row r="31" spans="1:14" x14ac:dyDescent="0.25">
      <c r="A31" s="12"/>
      <c r="B31" s="10"/>
      <c r="C31" s="10"/>
      <c r="D31" s="10"/>
      <c r="F31" s="13"/>
      <c r="G31" s="13"/>
      <c r="M31" s="51"/>
      <c r="N31" s="13"/>
    </row>
    <row r="32" spans="1:14" ht="12.75" customHeight="1" x14ac:dyDescent="0.25">
      <c r="A32" s="12"/>
      <c r="B32" s="10"/>
      <c r="C32" s="10"/>
      <c r="D32" s="10"/>
      <c r="F32" s="13"/>
      <c r="G32" s="13"/>
      <c r="M32" s="51"/>
      <c r="N32" s="13"/>
    </row>
    <row r="33" spans="1:14" x14ac:dyDescent="0.25">
      <c r="A33" s="12"/>
      <c r="B33" s="10"/>
      <c r="C33" s="10"/>
      <c r="D33" s="10"/>
      <c r="F33" s="13"/>
      <c r="G33" s="13"/>
      <c r="M33" s="51"/>
      <c r="N33" s="13"/>
    </row>
    <row r="34" spans="1:14" x14ac:dyDescent="0.25">
      <c r="A34" s="12"/>
      <c r="B34" s="10"/>
      <c r="C34" s="10"/>
      <c r="D34" s="10"/>
      <c r="F34" s="13"/>
      <c r="G34" s="13"/>
      <c r="M34" s="51"/>
      <c r="N34" s="13"/>
    </row>
    <row r="35" spans="1:14" x14ac:dyDescent="0.25">
      <c r="A35" s="12"/>
      <c r="B35" s="10"/>
      <c r="C35" s="10"/>
      <c r="D35" s="10"/>
      <c r="F35" s="13"/>
      <c r="G35" s="13"/>
      <c r="M35" s="51"/>
      <c r="N35" s="13"/>
    </row>
    <row r="36" spans="1:14" x14ac:dyDescent="0.25">
      <c r="A36" s="12"/>
      <c r="B36" s="10"/>
      <c r="C36" s="10"/>
      <c r="D36" s="10"/>
      <c r="F36" s="13"/>
      <c r="G36" s="13"/>
      <c r="M36" s="51"/>
      <c r="N36" s="13"/>
    </row>
    <row r="37" spans="1:14" x14ac:dyDescent="0.25">
      <c r="A37" s="12"/>
      <c r="B37" s="10"/>
      <c r="C37" s="10"/>
      <c r="D37" s="10"/>
      <c r="F37" s="13"/>
      <c r="G37" s="13"/>
      <c r="M37" s="51"/>
      <c r="N37" s="13"/>
    </row>
    <row r="38" spans="1:14" ht="12.75" customHeight="1" x14ac:dyDescent="0.25">
      <c r="A38" s="12"/>
      <c r="B38" s="10"/>
      <c r="C38" s="10"/>
      <c r="D38" s="10"/>
      <c r="F38" s="13"/>
      <c r="G38" s="13"/>
      <c r="M38" s="51"/>
      <c r="N38" s="13"/>
    </row>
    <row r="39" spans="1:14" x14ac:dyDescent="0.25">
      <c r="A39" s="12"/>
      <c r="B39" s="10"/>
      <c r="C39" s="10"/>
      <c r="D39" s="10"/>
      <c r="F39" s="13"/>
      <c r="G39" s="13"/>
      <c r="M39" s="51"/>
      <c r="N39" s="13"/>
    </row>
    <row r="40" spans="1:14" x14ac:dyDescent="0.25">
      <c r="A40" s="12"/>
      <c r="B40" s="10"/>
      <c r="C40" s="10"/>
      <c r="D40" s="10"/>
      <c r="F40" s="13"/>
      <c r="G40" s="13"/>
      <c r="M40" s="51"/>
      <c r="N40" s="13"/>
    </row>
    <row r="41" spans="1:14" x14ac:dyDescent="0.25">
      <c r="A41" s="12"/>
      <c r="B41" s="10"/>
      <c r="C41" s="10"/>
      <c r="D41" s="10"/>
      <c r="F41" s="13"/>
      <c r="G41" s="13"/>
      <c r="M41" s="51"/>
      <c r="N41" s="13"/>
    </row>
    <row r="42" spans="1:14" x14ac:dyDescent="0.25">
      <c r="A42" s="12"/>
      <c r="B42" s="10"/>
      <c r="C42" s="10"/>
      <c r="D42" s="10"/>
      <c r="F42" s="13"/>
      <c r="G42" s="13"/>
      <c r="M42" s="51"/>
      <c r="N42" s="13"/>
    </row>
    <row r="43" spans="1:14" x14ac:dyDescent="0.25">
      <c r="A43" s="14"/>
      <c r="F43" s="13"/>
      <c r="G43" s="13"/>
      <c r="M43" s="51"/>
      <c r="N43" s="13"/>
    </row>
    <row r="44" spans="1:14" x14ac:dyDescent="0.25">
      <c r="A44" s="14"/>
      <c r="F44" s="13"/>
      <c r="G44" s="13"/>
      <c r="M44" s="51"/>
      <c r="N44" s="13"/>
    </row>
    <row r="45" spans="1:14" x14ac:dyDescent="0.25">
      <c r="A45" s="14"/>
      <c r="F45" s="13"/>
      <c r="G45" s="13"/>
      <c r="M45" s="51"/>
      <c r="N45" s="13"/>
    </row>
    <row r="46" spans="1:14" x14ac:dyDescent="0.25">
      <c r="A46" s="14"/>
      <c r="F46" s="13"/>
      <c r="G46" s="13"/>
      <c r="M46" s="51"/>
      <c r="N46" s="13"/>
    </row>
    <row r="47" spans="1:14" x14ac:dyDescent="0.25">
      <c r="A47" s="14"/>
      <c r="F47" s="13"/>
      <c r="G47" s="13"/>
      <c r="M47" s="51"/>
      <c r="N47" s="13"/>
    </row>
    <row r="48" spans="1:14" x14ac:dyDescent="0.25">
      <c r="A48" s="14"/>
      <c r="F48" s="13"/>
      <c r="G48" s="13"/>
      <c r="M48" s="51"/>
      <c r="N48" s="13"/>
    </row>
    <row r="49" spans="1:14" x14ac:dyDescent="0.25">
      <c r="A49" s="14"/>
      <c r="F49" s="13"/>
      <c r="G49" s="13"/>
      <c r="M49" s="51"/>
      <c r="N49" s="13"/>
    </row>
    <row r="50" spans="1:14" x14ac:dyDescent="0.25">
      <c r="A50" s="14"/>
      <c r="F50" s="13"/>
      <c r="G50" s="13"/>
      <c r="M50" s="51"/>
      <c r="N50" s="13"/>
    </row>
    <row r="51" spans="1:14" x14ac:dyDescent="0.25">
      <c r="A51" s="14"/>
      <c r="F51" s="13"/>
      <c r="G51" s="13"/>
      <c r="M51" s="51"/>
      <c r="N51" s="13"/>
    </row>
    <row r="52" spans="1:14" x14ac:dyDescent="0.25">
      <c r="A52" s="15"/>
      <c r="F52" s="13"/>
      <c r="G52" s="13"/>
      <c r="M52" s="51"/>
      <c r="N52" s="13"/>
    </row>
    <row r="53" spans="1:14" x14ac:dyDescent="0.25">
      <c r="A53" s="15"/>
      <c r="F53" s="13"/>
      <c r="G53" s="13"/>
      <c r="M53" s="51"/>
      <c r="N53" s="13"/>
    </row>
    <row r="54" spans="1:14" x14ac:dyDescent="0.25">
      <c r="A54" s="15"/>
      <c r="F54" s="13"/>
      <c r="G54" s="13"/>
      <c r="M54" s="51"/>
      <c r="N54" s="13"/>
    </row>
    <row r="55" spans="1:14" x14ac:dyDescent="0.25">
      <c r="A55" s="15"/>
      <c r="F55" s="13"/>
      <c r="G55" s="13"/>
      <c r="M55" s="51"/>
      <c r="N55" s="13"/>
    </row>
    <row r="56" spans="1:14" x14ac:dyDescent="0.25">
      <c r="A56" s="15"/>
      <c r="F56" s="13"/>
      <c r="G56" s="13"/>
      <c r="M56" s="51"/>
      <c r="N56" s="13"/>
    </row>
    <row r="57" spans="1:14" x14ac:dyDescent="0.25">
      <c r="A57" s="15"/>
      <c r="F57" s="13"/>
      <c r="G57" s="13"/>
      <c r="M57" s="51"/>
      <c r="N57" s="13"/>
    </row>
    <row r="58" spans="1:14" x14ac:dyDescent="0.25">
      <c r="A58" s="15"/>
      <c r="F58" s="13"/>
      <c r="G58" s="13"/>
      <c r="M58" s="51"/>
      <c r="N58" s="13"/>
    </row>
    <row r="59" spans="1:14" x14ac:dyDescent="0.25">
      <c r="A59" s="15"/>
      <c r="F59" s="13"/>
      <c r="G59" s="13"/>
      <c r="M59" s="51"/>
      <c r="N59" s="13"/>
    </row>
    <row r="60" spans="1:14" x14ac:dyDescent="0.25">
      <c r="A60" s="15"/>
      <c r="F60" s="13"/>
      <c r="G60" s="13"/>
      <c r="M60" s="51"/>
      <c r="N60" s="13"/>
    </row>
    <row r="61" spans="1:14" x14ac:dyDescent="0.25">
      <c r="A61" s="15"/>
      <c r="F61" s="13"/>
      <c r="G61" s="13"/>
      <c r="M61" s="51"/>
      <c r="N61" s="13"/>
    </row>
    <row r="62" spans="1:14" x14ac:dyDescent="0.25">
      <c r="A62" s="15"/>
      <c r="F62" s="13"/>
      <c r="G62" s="13"/>
      <c r="M62" s="51"/>
      <c r="N62" s="13"/>
    </row>
    <row r="63" spans="1:14" x14ac:dyDescent="0.25">
      <c r="A63" s="15"/>
      <c r="F63" s="13"/>
      <c r="G63" s="13"/>
      <c r="M63" s="51"/>
      <c r="N63" s="13"/>
    </row>
    <row r="64" spans="1:14" x14ac:dyDescent="0.25">
      <c r="A64" s="15"/>
      <c r="F64" s="13"/>
      <c r="G64" s="13"/>
      <c r="M64" s="51"/>
      <c r="N64" s="13"/>
    </row>
    <row r="65" spans="1:14" x14ac:dyDescent="0.25">
      <c r="A65" s="15"/>
      <c r="F65" s="13"/>
      <c r="G65" s="13"/>
      <c r="M65" s="51"/>
      <c r="N65" s="13"/>
    </row>
    <row r="66" spans="1:14" x14ac:dyDescent="0.25">
      <c r="A66" s="15"/>
      <c r="F66" s="13"/>
      <c r="G66" s="13"/>
      <c r="M66" s="51"/>
      <c r="N66" s="13"/>
    </row>
    <row r="67" spans="1:14" x14ac:dyDescent="0.25">
      <c r="A67" s="15"/>
      <c r="F67" s="13"/>
      <c r="G67" s="13"/>
      <c r="M67" s="51"/>
      <c r="N67" s="13"/>
    </row>
    <row r="68" spans="1:14" x14ac:dyDescent="0.25">
      <c r="A68" s="15"/>
      <c r="F68" s="13"/>
      <c r="G68" s="13"/>
      <c r="M68" s="51"/>
      <c r="N68" s="13"/>
    </row>
    <row r="69" spans="1:14" x14ac:dyDescent="0.25">
      <c r="A69" s="15"/>
      <c r="F69" s="13"/>
      <c r="G69" s="13"/>
      <c r="M69" s="51"/>
      <c r="N69" s="13"/>
    </row>
    <row r="70" spans="1:14" x14ac:dyDescent="0.25">
      <c r="A70" s="15"/>
      <c r="F70" s="13"/>
      <c r="G70" s="13"/>
      <c r="M70" s="51"/>
      <c r="N70" s="13"/>
    </row>
    <row r="71" spans="1:14" x14ac:dyDescent="0.25">
      <c r="A71" s="15"/>
      <c r="F71" s="13"/>
      <c r="G71" s="13"/>
      <c r="M71" s="51"/>
      <c r="N71" s="13"/>
    </row>
    <row r="72" spans="1:14" x14ac:dyDescent="0.25">
      <c r="A72" s="15"/>
      <c r="F72" s="13"/>
      <c r="G72" s="13"/>
      <c r="M72" s="51"/>
      <c r="N72" s="13"/>
    </row>
    <row r="73" spans="1:14" x14ac:dyDescent="0.25">
      <c r="A73" s="15"/>
      <c r="F73" s="13"/>
      <c r="G73" s="13"/>
      <c r="M73" s="51"/>
      <c r="N73" s="13"/>
    </row>
    <row r="74" spans="1:14" x14ac:dyDescent="0.25">
      <c r="A74" s="15"/>
      <c r="F74" s="13"/>
      <c r="G74" s="13"/>
      <c r="M74" s="51"/>
      <c r="N74" s="13"/>
    </row>
    <row r="75" spans="1:14" x14ac:dyDescent="0.25">
      <c r="A75" s="15"/>
      <c r="F75" s="13"/>
      <c r="G75" s="13"/>
      <c r="M75" s="51"/>
      <c r="N75" s="13"/>
    </row>
    <row r="76" spans="1:14" x14ac:dyDescent="0.25">
      <c r="A76" s="15"/>
      <c r="F76" s="13"/>
      <c r="G76" s="13"/>
      <c r="M76" s="51"/>
      <c r="N76" s="13"/>
    </row>
    <row r="77" spans="1:14" x14ac:dyDescent="0.25">
      <c r="A77" s="15"/>
      <c r="F77" s="13"/>
      <c r="G77" s="13"/>
      <c r="M77" s="51"/>
      <c r="N77" s="13"/>
    </row>
    <row r="78" spans="1:14" x14ac:dyDescent="0.25">
      <c r="A78" s="15"/>
      <c r="F78" s="13"/>
      <c r="G78" s="13"/>
      <c r="M78" s="51"/>
      <c r="N78" s="13"/>
    </row>
    <row r="79" spans="1:14" x14ac:dyDescent="0.25">
      <c r="A79" s="15"/>
      <c r="F79" s="13"/>
      <c r="G79" s="13"/>
      <c r="M79" s="51"/>
      <c r="N79" s="13"/>
    </row>
    <row r="80" spans="1:14" x14ac:dyDescent="0.25">
      <c r="A80" s="15"/>
      <c r="F80" s="13"/>
      <c r="G80" s="13"/>
      <c r="M80" s="51"/>
      <c r="N80" s="13"/>
    </row>
    <row r="81" spans="1:14" x14ac:dyDescent="0.25">
      <c r="A81" s="15"/>
      <c r="F81" s="13"/>
      <c r="G81" s="13"/>
      <c r="M81" s="51"/>
      <c r="N81" s="13"/>
    </row>
    <row r="82" spans="1:14" x14ac:dyDescent="0.25">
      <c r="A82" s="15"/>
      <c r="F82" s="13"/>
      <c r="G82" s="13"/>
      <c r="M82" s="51"/>
      <c r="N82" s="13"/>
    </row>
    <row r="83" spans="1:14" x14ac:dyDescent="0.25">
      <c r="A83" s="15"/>
      <c r="F83" s="13"/>
      <c r="G83" s="13"/>
      <c r="M83" s="51"/>
      <c r="N83" s="13"/>
    </row>
    <row r="84" spans="1:14" x14ac:dyDescent="0.25">
      <c r="A84" s="15"/>
      <c r="F84" s="13"/>
      <c r="G84" s="13"/>
      <c r="M84" s="51"/>
      <c r="N84" s="13"/>
    </row>
    <row r="85" spans="1:14" x14ac:dyDescent="0.25">
      <c r="A85" s="15"/>
      <c r="F85" s="13"/>
      <c r="G85" s="13"/>
      <c r="M85" s="51"/>
      <c r="N85" s="13"/>
    </row>
    <row r="86" spans="1:14" x14ac:dyDescent="0.25">
      <c r="A86" s="15"/>
      <c r="F86" s="13"/>
      <c r="G86" s="13"/>
      <c r="M86" s="51"/>
      <c r="N86" s="13"/>
    </row>
    <row r="87" spans="1:14" x14ac:dyDescent="0.25">
      <c r="A87" s="15"/>
      <c r="F87" s="13"/>
      <c r="G87" s="13"/>
      <c r="M87" s="51"/>
      <c r="N87" s="13"/>
    </row>
    <row r="88" spans="1:14" x14ac:dyDescent="0.25">
      <c r="A88" s="15"/>
      <c r="F88" s="13"/>
      <c r="G88" s="13"/>
      <c r="M88" s="51"/>
      <c r="N88" s="13"/>
    </row>
    <row r="89" spans="1:14" x14ac:dyDescent="0.25">
      <c r="A89" s="15"/>
      <c r="F89" s="13"/>
      <c r="G89" s="13"/>
      <c r="M89" s="51"/>
      <c r="N89" s="13"/>
    </row>
    <row r="90" spans="1:14" x14ac:dyDescent="0.25">
      <c r="A90" s="15"/>
      <c r="F90" s="13"/>
      <c r="G90" s="13"/>
      <c r="M90" s="51"/>
      <c r="N90" s="13"/>
    </row>
    <row r="91" spans="1:14" x14ac:dyDescent="0.25">
      <c r="A91" s="15"/>
      <c r="F91" s="13"/>
      <c r="G91" s="13"/>
      <c r="M91" s="51"/>
      <c r="N91" s="13"/>
    </row>
    <row r="92" spans="1:14" x14ac:dyDescent="0.25">
      <c r="A92" s="15"/>
      <c r="F92" s="13"/>
      <c r="G92" s="13"/>
      <c r="M92" s="51"/>
      <c r="N92" s="13"/>
    </row>
    <row r="93" spans="1:14" x14ac:dyDescent="0.25">
      <c r="A93" s="15"/>
      <c r="F93" s="13"/>
      <c r="G93" s="13"/>
      <c r="M93" s="51"/>
      <c r="N93" s="13"/>
    </row>
    <row r="94" spans="1:14" x14ac:dyDescent="0.25">
      <c r="A94" s="15"/>
      <c r="F94" s="13"/>
      <c r="G94" s="13"/>
      <c r="M94" s="51"/>
      <c r="N94" s="13"/>
    </row>
    <row r="95" spans="1:14" x14ac:dyDescent="0.25">
      <c r="A95" s="15"/>
      <c r="F95" s="13"/>
      <c r="G95" s="13"/>
      <c r="M95" s="51"/>
      <c r="N95" s="13"/>
    </row>
    <row r="96" spans="1:14" x14ac:dyDescent="0.25">
      <c r="A96" s="15"/>
      <c r="F96" s="13"/>
      <c r="G96" s="13"/>
      <c r="M96" s="51"/>
      <c r="N96" s="13"/>
    </row>
    <row r="97" spans="1:14" x14ac:dyDescent="0.25">
      <c r="A97" s="15"/>
      <c r="F97" s="13"/>
      <c r="G97" s="13"/>
      <c r="M97" s="51"/>
      <c r="N97" s="13"/>
    </row>
    <row r="98" spans="1:14" x14ac:dyDescent="0.25">
      <c r="A98" s="15"/>
      <c r="F98" s="13"/>
      <c r="G98" s="13"/>
      <c r="M98" s="51"/>
      <c r="N98" s="13"/>
    </row>
    <row r="99" spans="1:14" x14ac:dyDescent="0.25">
      <c r="A99" s="15"/>
      <c r="F99" s="13"/>
      <c r="G99" s="13"/>
      <c r="M99" s="51"/>
      <c r="N99" s="13"/>
    </row>
    <row r="100" spans="1:14" x14ac:dyDescent="0.25">
      <c r="A100" s="15"/>
      <c r="F100" s="13"/>
      <c r="G100" s="13"/>
      <c r="M100" s="51"/>
      <c r="N100" s="13"/>
    </row>
    <row r="101" spans="1:14" x14ac:dyDescent="0.25">
      <c r="A101" s="15"/>
      <c r="F101" s="13"/>
      <c r="G101" s="13"/>
      <c r="M101" s="51"/>
      <c r="N101" s="13"/>
    </row>
    <row r="102" spans="1:14" x14ac:dyDescent="0.25">
      <c r="A102" s="15"/>
      <c r="F102" s="13"/>
      <c r="G102" s="13"/>
      <c r="M102" s="51"/>
      <c r="N102" s="13"/>
    </row>
    <row r="103" spans="1:14" x14ac:dyDescent="0.25">
      <c r="A103" s="15"/>
      <c r="F103" s="13"/>
      <c r="G103" s="13"/>
      <c r="M103" s="51"/>
      <c r="N103" s="13"/>
    </row>
    <row r="104" spans="1:14" x14ac:dyDescent="0.25">
      <c r="A104" s="15"/>
      <c r="F104" s="13"/>
      <c r="G104" s="13"/>
      <c r="M104" s="51"/>
      <c r="N104" s="13"/>
    </row>
    <row r="105" spans="1:14" x14ac:dyDescent="0.25">
      <c r="A105" s="15"/>
      <c r="F105" s="13"/>
      <c r="G105" s="13"/>
      <c r="M105" s="51"/>
      <c r="N105" s="13"/>
    </row>
    <row r="106" spans="1:14" x14ac:dyDescent="0.25">
      <c r="A106" s="15"/>
      <c r="F106" s="13"/>
      <c r="G106" s="13"/>
      <c r="M106" s="51"/>
      <c r="N106" s="13"/>
    </row>
    <row r="107" spans="1:14" x14ac:dyDescent="0.25">
      <c r="A107" s="15"/>
      <c r="F107" s="13"/>
      <c r="G107" s="13"/>
      <c r="M107" s="51"/>
      <c r="N107" s="13"/>
    </row>
    <row r="108" spans="1:14" x14ac:dyDescent="0.25">
      <c r="A108" s="15"/>
      <c r="F108" s="13"/>
      <c r="G108" s="13"/>
      <c r="M108" s="51"/>
      <c r="N108" s="13"/>
    </row>
    <row r="109" spans="1:14" x14ac:dyDescent="0.25">
      <c r="A109" s="15"/>
      <c r="F109" s="13"/>
      <c r="G109" s="13"/>
      <c r="M109" s="51"/>
      <c r="N109" s="13"/>
    </row>
    <row r="110" spans="1:14" x14ac:dyDescent="0.25">
      <c r="A110" s="15"/>
      <c r="F110" s="13"/>
      <c r="G110" s="13"/>
      <c r="M110" s="51"/>
      <c r="N110" s="13"/>
    </row>
    <row r="111" spans="1:14" x14ac:dyDescent="0.25">
      <c r="A111" s="15"/>
      <c r="F111" s="13"/>
      <c r="G111" s="13"/>
      <c r="M111" s="51"/>
      <c r="N111" s="13"/>
    </row>
    <row r="112" spans="1:14" x14ac:dyDescent="0.25">
      <c r="A112" s="15"/>
      <c r="F112" s="13"/>
      <c r="G112" s="13"/>
      <c r="M112" s="51"/>
      <c r="N112" s="13"/>
    </row>
    <row r="113" spans="1:14" x14ac:dyDescent="0.25">
      <c r="A113" s="15"/>
      <c r="F113" s="13"/>
      <c r="G113" s="13"/>
      <c r="M113" s="51"/>
      <c r="N113" s="13"/>
    </row>
    <row r="114" spans="1:14" x14ac:dyDescent="0.25">
      <c r="A114" s="15"/>
      <c r="F114" s="13"/>
      <c r="G114" s="13"/>
      <c r="M114" s="51"/>
      <c r="N114" s="13"/>
    </row>
    <row r="115" spans="1:14" x14ac:dyDescent="0.25">
      <c r="A115" s="15"/>
      <c r="F115" s="13"/>
      <c r="G115" s="13"/>
      <c r="M115" s="51"/>
      <c r="N115" s="13"/>
    </row>
    <row r="116" spans="1:14" x14ac:dyDescent="0.25">
      <c r="A116" s="15"/>
      <c r="F116" s="13"/>
      <c r="G116" s="13"/>
      <c r="M116" s="51"/>
      <c r="N116" s="13"/>
    </row>
    <row r="117" spans="1:14" x14ac:dyDescent="0.25">
      <c r="A117" s="15"/>
      <c r="F117" s="13"/>
      <c r="G117" s="13"/>
      <c r="M117" s="51"/>
      <c r="N117" s="13"/>
    </row>
    <row r="118" spans="1:14" x14ac:dyDescent="0.25">
      <c r="A118" s="15"/>
      <c r="F118" s="13"/>
      <c r="G118" s="13"/>
      <c r="M118" s="51"/>
      <c r="N118" s="13"/>
    </row>
    <row r="119" spans="1:14" x14ac:dyDescent="0.25">
      <c r="A119" s="15"/>
      <c r="F119" s="13"/>
      <c r="G119" s="13"/>
      <c r="M119" s="51"/>
      <c r="N119" s="13"/>
    </row>
    <row r="120" spans="1:14" x14ac:dyDescent="0.25">
      <c r="A120" s="15"/>
      <c r="F120" s="13"/>
      <c r="G120" s="13"/>
      <c r="M120" s="51"/>
      <c r="N120" s="13"/>
    </row>
    <row r="121" spans="1:14" x14ac:dyDescent="0.25">
      <c r="A121" s="15"/>
      <c r="F121" s="13"/>
      <c r="G121" s="13"/>
      <c r="M121" s="51"/>
      <c r="N121" s="13"/>
    </row>
    <row r="122" spans="1:14" x14ac:dyDescent="0.25">
      <c r="A122" s="15"/>
      <c r="F122" s="13"/>
      <c r="G122" s="13"/>
      <c r="M122" s="51"/>
      <c r="N122" s="13"/>
    </row>
    <row r="123" spans="1:14" x14ac:dyDescent="0.25">
      <c r="A123" s="15"/>
      <c r="F123" s="13"/>
      <c r="G123" s="13"/>
      <c r="M123" s="51"/>
      <c r="N123" s="13"/>
    </row>
    <row r="124" spans="1:14" x14ac:dyDescent="0.25">
      <c r="A124" s="15"/>
      <c r="F124" s="13"/>
      <c r="G124" s="13"/>
      <c r="M124" s="51"/>
      <c r="N124" s="13"/>
    </row>
    <row r="125" spans="1:14" x14ac:dyDescent="0.25">
      <c r="A125" s="15"/>
      <c r="F125" s="13"/>
      <c r="G125" s="13"/>
      <c r="M125" s="51"/>
      <c r="N125" s="13"/>
    </row>
    <row r="126" spans="1:14" x14ac:dyDescent="0.25">
      <c r="A126" s="15"/>
      <c r="F126" s="13"/>
      <c r="G126" s="13"/>
      <c r="M126" s="51"/>
      <c r="N126" s="13"/>
    </row>
    <row r="127" spans="1:14" x14ac:dyDescent="0.25">
      <c r="A127" s="15"/>
      <c r="F127" s="13"/>
      <c r="G127" s="13"/>
      <c r="M127" s="51"/>
      <c r="N127" s="13"/>
    </row>
    <row r="128" spans="1:14" x14ac:dyDescent="0.25">
      <c r="A128" s="15"/>
      <c r="F128" s="13"/>
      <c r="G128" s="13"/>
      <c r="M128" s="51"/>
      <c r="N128" s="13"/>
    </row>
    <row r="129" spans="1:14" x14ac:dyDescent="0.25">
      <c r="A129" s="15"/>
      <c r="F129" s="13"/>
      <c r="G129" s="13"/>
      <c r="M129" s="51"/>
      <c r="N129" s="13"/>
    </row>
    <row r="130" spans="1:14" x14ac:dyDescent="0.25">
      <c r="A130" s="15"/>
      <c r="F130" s="13"/>
      <c r="G130" s="13"/>
      <c r="M130" s="51"/>
      <c r="N130" s="13"/>
    </row>
    <row r="131" spans="1:14" x14ac:dyDescent="0.25">
      <c r="A131" s="15"/>
      <c r="F131" s="13"/>
      <c r="G131" s="13"/>
      <c r="M131" s="51"/>
      <c r="N131" s="13"/>
    </row>
    <row r="132" spans="1:14" x14ac:dyDescent="0.25">
      <c r="A132" s="15"/>
      <c r="F132" s="13"/>
      <c r="G132" s="13"/>
      <c r="M132" s="51"/>
      <c r="N132" s="13"/>
    </row>
    <row r="133" spans="1:14" x14ac:dyDescent="0.25">
      <c r="A133" s="15"/>
      <c r="F133" s="13"/>
      <c r="G133" s="13"/>
      <c r="M133" s="51"/>
      <c r="N133" s="13"/>
    </row>
    <row r="134" spans="1:14" x14ac:dyDescent="0.25">
      <c r="A134" s="15"/>
      <c r="F134" s="13"/>
      <c r="G134" s="13"/>
      <c r="M134" s="51"/>
      <c r="N134" s="13"/>
    </row>
    <row r="135" spans="1:14" x14ac:dyDescent="0.25">
      <c r="A135" s="15"/>
      <c r="F135" s="13"/>
      <c r="G135" s="13"/>
      <c r="M135" s="51"/>
      <c r="N135" s="13"/>
    </row>
    <row r="136" spans="1:14" x14ac:dyDescent="0.25">
      <c r="A136" s="15"/>
      <c r="F136" s="13"/>
      <c r="G136" s="13"/>
      <c r="M136" s="51"/>
      <c r="N136" s="13"/>
    </row>
    <row r="137" spans="1:14" x14ac:dyDescent="0.25">
      <c r="A137" s="15"/>
      <c r="F137" s="13"/>
      <c r="G137" s="13"/>
      <c r="M137" s="51"/>
      <c r="N137" s="13"/>
    </row>
    <row r="138" spans="1:14" x14ac:dyDescent="0.25">
      <c r="A138" s="15"/>
      <c r="F138" s="13"/>
      <c r="G138" s="13"/>
      <c r="M138" s="51"/>
      <c r="N138" s="13"/>
    </row>
    <row r="139" spans="1:14" x14ac:dyDescent="0.25">
      <c r="A139" s="15"/>
      <c r="F139" s="13"/>
      <c r="G139" s="13"/>
      <c r="M139" s="51"/>
      <c r="N139" s="13"/>
    </row>
    <row r="140" spans="1:14" x14ac:dyDescent="0.25">
      <c r="A140" s="15"/>
      <c r="F140" s="13"/>
      <c r="G140" s="13"/>
      <c r="M140" s="51"/>
      <c r="N140" s="13"/>
    </row>
    <row r="141" spans="1:14" x14ac:dyDescent="0.25">
      <c r="A141" s="15"/>
      <c r="F141" s="13"/>
      <c r="G141" s="13"/>
      <c r="M141" s="51"/>
      <c r="N141" s="13"/>
    </row>
    <row r="142" spans="1:14" x14ac:dyDescent="0.25">
      <c r="A142" s="15"/>
      <c r="F142" s="13"/>
      <c r="G142" s="13"/>
      <c r="M142" s="51"/>
      <c r="N142" s="13"/>
    </row>
    <row r="143" spans="1:14" x14ac:dyDescent="0.25">
      <c r="A143" s="15"/>
      <c r="F143" s="13"/>
      <c r="G143" s="13"/>
      <c r="M143" s="51"/>
      <c r="N143" s="13"/>
    </row>
    <row r="144" spans="1:14" x14ac:dyDescent="0.25">
      <c r="A144" s="15"/>
      <c r="F144" s="13"/>
      <c r="G144" s="13"/>
      <c r="M144" s="51"/>
      <c r="N144" s="13"/>
    </row>
    <row r="145" spans="1:14" x14ac:dyDescent="0.25">
      <c r="A145" s="15"/>
      <c r="F145" s="13"/>
      <c r="G145" s="13"/>
      <c r="M145" s="51"/>
      <c r="N145" s="13"/>
    </row>
    <row r="146" spans="1:14" x14ac:dyDescent="0.25">
      <c r="A146" s="15"/>
      <c r="F146" s="13"/>
      <c r="G146" s="13"/>
      <c r="M146" s="51"/>
      <c r="N146" s="13"/>
    </row>
    <row r="147" spans="1:14" x14ac:dyDescent="0.25">
      <c r="A147" s="15"/>
      <c r="F147" s="13"/>
      <c r="G147" s="13"/>
      <c r="M147" s="51"/>
      <c r="N147" s="13"/>
    </row>
    <row r="148" spans="1:14" x14ac:dyDescent="0.25">
      <c r="A148" s="15"/>
      <c r="F148" s="13"/>
      <c r="G148" s="13"/>
      <c r="M148" s="51"/>
      <c r="N148" s="13"/>
    </row>
    <row r="149" spans="1:14" x14ac:dyDescent="0.25">
      <c r="A149" s="15"/>
      <c r="F149" s="13"/>
      <c r="G149" s="13"/>
      <c r="M149" s="51"/>
      <c r="N149" s="13"/>
    </row>
    <row r="150" spans="1:14" x14ac:dyDescent="0.25">
      <c r="A150" s="15"/>
      <c r="F150" s="13"/>
      <c r="G150" s="13"/>
      <c r="M150" s="51"/>
      <c r="N150" s="13"/>
    </row>
    <row r="151" spans="1:14" x14ac:dyDescent="0.25">
      <c r="A151" s="15"/>
      <c r="F151" s="13"/>
      <c r="G151" s="13"/>
      <c r="M151" s="51"/>
      <c r="N151" s="13"/>
    </row>
    <row r="152" spans="1:14" x14ac:dyDescent="0.25">
      <c r="A152" s="15"/>
      <c r="F152" s="13"/>
      <c r="G152" s="13"/>
      <c r="M152" s="51"/>
      <c r="N152" s="13"/>
    </row>
    <row r="153" spans="1:14" x14ac:dyDescent="0.25">
      <c r="A153" s="15"/>
      <c r="F153" s="13"/>
      <c r="G153" s="13"/>
      <c r="M153" s="51"/>
      <c r="N153" s="13"/>
    </row>
    <row r="154" spans="1:14" x14ac:dyDescent="0.25">
      <c r="A154" s="15"/>
      <c r="F154" s="13"/>
      <c r="G154" s="13"/>
      <c r="M154" s="51"/>
      <c r="N154" s="13"/>
    </row>
    <row r="155" spans="1:14" x14ac:dyDescent="0.25">
      <c r="A155" s="15"/>
      <c r="F155" s="13"/>
      <c r="G155" s="13"/>
      <c r="M155" s="51"/>
      <c r="N155" s="13"/>
    </row>
    <row r="156" spans="1:14" x14ac:dyDescent="0.25">
      <c r="A156" s="15"/>
      <c r="F156" s="13"/>
      <c r="G156" s="13"/>
      <c r="M156" s="51"/>
      <c r="N156" s="13"/>
    </row>
    <row r="157" spans="1:14" x14ac:dyDescent="0.25">
      <c r="A157" s="15"/>
      <c r="F157" s="13"/>
      <c r="G157" s="13"/>
      <c r="M157" s="51"/>
      <c r="N157" s="13"/>
    </row>
    <row r="158" spans="1:14" x14ac:dyDescent="0.25">
      <c r="A158" s="15"/>
      <c r="F158" s="13"/>
      <c r="G158" s="13"/>
      <c r="M158" s="51"/>
      <c r="N158" s="13"/>
    </row>
    <row r="159" spans="1:14" x14ac:dyDescent="0.25">
      <c r="A159" s="15"/>
      <c r="F159" s="13"/>
      <c r="G159" s="13"/>
      <c r="M159" s="51"/>
      <c r="N159" s="13"/>
    </row>
    <row r="160" spans="1:14" x14ac:dyDescent="0.25">
      <c r="A160" s="15"/>
      <c r="F160" s="13"/>
      <c r="G160" s="13"/>
      <c r="M160" s="51"/>
      <c r="N160" s="13"/>
    </row>
    <row r="161" spans="1:14" x14ac:dyDescent="0.25">
      <c r="A161" s="15"/>
      <c r="F161" s="13"/>
      <c r="G161" s="13"/>
      <c r="M161" s="51"/>
      <c r="N161" s="13"/>
    </row>
    <row r="162" spans="1:14" x14ac:dyDescent="0.25">
      <c r="A162" s="15"/>
      <c r="F162" s="13"/>
      <c r="G162" s="13"/>
      <c r="M162" s="51"/>
      <c r="N162" s="13"/>
    </row>
    <row r="163" spans="1:14" x14ac:dyDescent="0.25">
      <c r="A163" s="15"/>
      <c r="F163" s="13"/>
      <c r="G163" s="13"/>
      <c r="M163" s="51"/>
      <c r="N163" s="13"/>
    </row>
    <row r="164" spans="1:14" x14ac:dyDescent="0.25">
      <c r="A164" s="15"/>
      <c r="F164" s="13"/>
      <c r="G164" s="13"/>
      <c r="M164" s="51"/>
      <c r="N164" s="13"/>
    </row>
    <row r="165" spans="1:14" x14ac:dyDescent="0.25">
      <c r="A165" s="15"/>
      <c r="F165" s="13"/>
      <c r="G165" s="13"/>
      <c r="M165" s="51"/>
      <c r="N165" s="13"/>
    </row>
    <row r="166" spans="1:14" x14ac:dyDescent="0.25">
      <c r="A166" s="15"/>
      <c r="F166" s="13"/>
      <c r="G166" s="13"/>
      <c r="M166" s="51"/>
      <c r="N166" s="13"/>
    </row>
    <row r="167" spans="1:14" x14ac:dyDescent="0.25">
      <c r="A167" s="15"/>
      <c r="F167" s="13"/>
      <c r="G167" s="13"/>
      <c r="M167" s="51"/>
      <c r="N167" s="13"/>
    </row>
    <row r="168" spans="1:14" x14ac:dyDescent="0.25">
      <c r="A168" s="15"/>
      <c r="F168" s="13"/>
      <c r="G168" s="13"/>
      <c r="M168" s="51"/>
      <c r="N168" s="13"/>
    </row>
    <row r="169" spans="1:14" x14ac:dyDescent="0.25">
      <c r="A169" s="15"/>
      <c r="F169" s="13"/>
      <c r="G169" s="13"/>
      <c r="M169" s="51"/>
      <c r="N169" s="13"/>
    </row>
    <row r="170" spans="1:14" x14ac:dyDescent="0.25">
      <c r="A170" s="15"/>
      <c r="F170" s="13"/>
      <c r="G170" s="13"/>
      <c r="M170" s="51"/>
      <c r="N170" s="13"/>
    </row>
    <row r="171" spans="1:14" x14ac:dyDescent="0.25">
      <c r="A171" s="15"/>
      <c r="F171" s="13"/>
      <c r="G171" s="13"/>
      <c r="M171" s="51"/>
      <c r="N171" s="13"/>
    </row>
    <row r="172" spans="1:14" x14ac:dyDescent="0.25">
      <c r="A172" s="15"/>
      <c r="F172" s="13"/>
      <c r="G172" s="13"/>
      <c r="M172" s="51"/>
      <c r="N172" s="13"/>
    </row>
    <row r="173" spans="1:14" x14ac:dyDescent="0.25">
      <c r="A173" s="15"/>
      <c r="F173" s="13"/>
      <c r="G173" s="13"/>
      <c r="M173" s="51"/>
      <c r="N173" s="13"/>
    </row>
    <row r="174" spans="1:14" x14ac:dyDescent="0.25">
      <c r="A174" s="15"/>
      <c r="F174" s="13"/>
      <c r="G174" s="13"/>
      <c r="M174" s="51"/>
      <c r="N174" s="13"/>
    </row>
    <row r="175" spans="1:14" x14ac:dyDescent="0.25">
      <c r="A175" s="15"/>
      <c r="F175" s="13"/>
      <c r="G175" s="13"/>
      <c r="M175" s="51"/>
      <c r="N175" s="13"/>
    </row>
    <row r="176" spans="1:14" x14ac:dyDescent="0.25">
      <c r="A176" s="15"/>
      <c r="F176" s="13"/>
      <c r="G176" s="13"/>
      <c r="M176" s="51"/>
      <c r="N176" s="13"/>
    </row>
    <row r="177" spans="1:14" x14ac:dyDescent="0.25">
      <c r="A177" s="15"/>
      <c r="F177" s="13"/>
      <c r="G177" s="13"/>
      <c r="M177" s="51"/>
      <c r="N177" s="13"/>
    </row>
    <row r="178" spans="1:14" x14ac:dyDescent="0.25">
      <c r="A178" s="15"/>
      <c r="F178" s="13"/>
      <c r="G178" s="13"/>
      <c r="M178" s="51"/>
      <c r="N178" s="13"/>
    </row>
    <row r="179" spans="1:14" x14ac:dyDescent="0.25">
      <c r="A179" s="15"/>
      <c r="F179" s="13"/>
      <c r="G179" s="13"/>
      <c r="M179" s="51"/>
      <c r="N179" s="13"/>
    </row>
    <row r="180" spans="1:14" x14ac:dyDescent="0.25">
      <c r="A180" s="15"/>
      <c r="F180" s="13"/>
      <c r="G180" s="13"/>
      <c r="M180" s="51"/>
      <c r="N180" s="13"/>
    </row>
    <row r="181" spans="1:14" x14ac:dyDescent="0.25">
      <c r="A181" s="15"/>
      <c r="F181" s="13"/>
      <c r="G181" s="13"/>
      <c r="M181" s="51"/>
      <c r="N181" s="13"/>
    </row>
    <row r="182" spans="1:14" x14ac:dyDescent="0.25">
      <c r="A182" s="15"/>
      <c r="F182" s="13"/>
      <c r="G182" s="13"/>
      <c r="M182" s="51"/>
      <c r="N182" s="13"/>
    </row>
    <row r="183" spans="1:14" x14ac:dyDescent="0.25">
      <c r="A183" s="15"/>
      <c r="F183" s="13"/>
      <c r="G183" s="13"/>
      <c r="M183" s="51"/>
      <c r="N183" s="13"/>
    </row>
    <row r="184" spans="1:14" x14ac:dyDescent="0.25">
      <c r="A184" s="15"/>
      <c r="F184" s="13"/>
      <c r="G184" s="13"/>
      <c r="M184" s="51"/>
      <c r="N184" s="13"/>
    </row>
    <row r="185" spans="1:14" x14ac:dyDescent="0.25">
      <c r="A185" s="15"/>
      <c r="F185" s="13"/>
      <c r="G185" s="13"/>
      <c r="M185" s="51"/>
      <c r="N185" s="13"/>
    </row>
    <row r="186" spans="1:14" x14ac:dyDescent="0.25">
      <c r="A186" s="15"/>
      <c r="F186" s="13"/>
      <c r="G186" s="13"/>
      <c r="M186" s="51"/>
      <c r="N186" s="13"/>
    </row>
    <row r="187" spans="1:14" x14ac:dyDescent="0.25">
      <c r="A187" s="15"/>
      <c r="F187" s="13"/>
      <c r="G187" s="13"/>
      <c r="M187" s="51"/>
      <c r="N187" s="13"/>
    </row>
    <row r="188" spans="1:14" x14ac:dyDescent="0.25">
      <c r="A188" s="15"/>
      <c r="F188" s="13"/>
      <c r="G188" s="13"/>
      <c r="M188" s="51"/>
      <c r="N188" s="13"/>
    </row>
    <row r="189" spans="1:14" x14ac:dyDescent="0.25">
      <c r="A189" s="15"/>
      <c r="F189" s="13"/>
      <c r="G189" s="13"/>
      <c r="M189" s="51"/>
      <c r="N189" s="13"/>
    </row>
    <row r="190" spans="1:14" x14ac:dyDescent="0.25">
      <c r="A190" s="15"/>
      <c r="F190" s="13"/>
      <c r="G190" s="13"/>
      <c r="M190" s="51"/>
      <c r="N190" s="13"/>
    </row>
    <row r="191" spans="1:14" x14ac:dyDescent="0.25">
      <c r="A191" s="15"/>
      <c r="F191" s="13"/>
      <c r="G191" s="13"/>
      <c r="M191" s="51"/>
      <c r="N191" s="13"/>
    </row>
    <row r="192" spans="1:14" x14ac:dyDescent="0.25">
      <c r="A192" s="15"/>
      <c r="F192" s="13"/>
      <c r="G192" s="13"/>
      <c r="M192" s="51"/>
      <c r="N192" s="13"/>
    </row>
    <row r="193" spans="1:14" x14ac:dyDescent="0.25">
      <c r="A193" s="15"/>
      <c r="F193" s="13"/>
      <c r="G193" s="13"/>
      <c r="M193" s="51"/>
      <c r="N193" s="13"/>
    </row>
    <row r="194" spans="1:14" x14ac:dyDescent="0.25">
      <c r="A194" s="15"/>
      <c r="F194" s="13"/>
      <c r="G194" s="13"/>
      <c r="M194" s="51"/>
      <c r="N194" s="13"/>
    </row>
    <row r="195" spans="1:14" x14ac:dyDescent="0.25">
      <c r="A195" s="15"/>
      <c r="F195" s="13"/>
      <c r="G195" s="13"/>
      <c r="M195" s="51"/>
      <c r="N195" s="13"/>
    </row>
    <row r="196" spans="1:14" x14ac:dyDescent="0.25">
      <c r="A196" s="15"/>
      <c r="F196" s="13"/>
      <c r="G196" s="13"/>
      <c r="M196" s="51"/>
      <c r="N196" s="13"/>
    </row>
    <row r="197" spans="1:14" x14ac:dyDescent="0.25">
      <c r="A197" s="15"/>
      <c r="F197" s="13"/>
      <c r="G197" s="13"/>
      <c r="M197" s="51"/>
      <c r="N197" s="13"/>
    </row>
    <row r="198" spans="1:14" x14ac:dyDescent="0.25">
      <c r="A198" s="15"/>
      <c r="F198" s="13"/>
      <c r="G198" s="13"/>
      <c r="M198" s="51"/>
      <c r="N198" s="13"/>
    </row>
    <row r="199" spans="1:14" x14ac:dyDescent="0.25">
      <c r="A199" s="15"/>
      <c r="F199" s="13"/>
      <c r="G199" s="13"/>
      <c r="M199" s="51"/>
      <c r="N199" s="13"/>
    </row>
    <row r="200" spans="1:14" x14ac:dyDescent="0.25">
      <c r="F200" s="13"/>
      <c r="G200" s="13"/>
      <c r="M200" s="51"/>
      <c r="N200" s="13"/>
    </row>
    <row r="201" spans="1:14" x14ac:dyDescent="0.25">
      <c r="F201" s="13"/>
      <c r="G201" s="13"/>
      <c r="M201" s="51"/>
      <c r="N201" s="13"/>
    </row>
    <row r="202" spans="1:14" x14ac:dyDescent="0.25">
      <c r="F202" s="13"/>
      <c r="G202" s="13"/>
      <c r="M202" s="51"/>
      <c r="N202" s="13"/>
    </row>
    <row r="203" spans="1:14" x14ac:dyDescent="0.25">
      <c r="F203" s="13"/>
      <c r="G203" s="13"/>
      <c r="M203" s="51"/>
      <c r="N203" s="13"/>
    </row>
    <row r="204" spans="1:14" x14ac:dyDescent="0.25">
      <c r="F204" s="13"/>
      <c r="G204" s="13"/>
      <c r="M204" s="51"/>
      <c r="N204" s="13"/>
    </row>
    <row r="205" spans="1:14" x14ac:dyDescent="0.25">
      <c r="F205" s="13"/>
      <c r="G205" s="13"/>
      <c r="M205" s="51"/>
      <c r="N205" s="13"/>
    </row>
    <row r="206" spans="1:14" x14ac:dyDescent="0.25">
      <c r="F206" s="13"/>
      <c r="G206" s="13"/>
      <c r="M206" s="51"/>
      <c r="N206" s="13"/>
    </row>
    <row r="207" spans="1:14" x14ac:dyDescent="0.25">
      <c r="F207" s="13"/>
      <c r="G207" s="13"/>
      <c r="M207" s="51"/>
      <c r="N207" s="13"/>
    </row>
    <row r="208" spans="1:14" x14ac:dyDescent="0.25">
      <c r="F208" s="13"/>
      <c r="G208" s="13"/>
      <c r="M208" s="51"/>
      <c r="N208" s="13"/>
    </row>
    <row r="209" spans="6:14" x14ac:dyDescent="0.25">
      <c r="F209" s="13"/>
      <c r="G209" s="13"/>
      <c r="M209" s="51"/>
      <c r="N209" s="13"/>
    </row>
    <row r="210" spans="6:14" x14ac:dyDescent="0.25">
      <c r="F210" s="13"/>
      <c r="G210" s="13"/>
      <c r="M210" s="51"/>
      <c r="N210" s="13"/>
    </row>
    <row r="211" spans="6:14" x14ac:dyDescent="0.25">
      <c r="F211" s="13"/>
      <c r="G211" s="13"/>
      <c r="M211" s="51"/>
      <c r="N211" s="13"/>
    </row>
    <row r="212" spans="6:14" x14ac:dyDescent="0.25">
      <c r="F212" s="13"/>
      <c r="G212" s="13"/>
      <c r="M212" s="51"/>
      <c r="N212" s="13"/>
    </row>
    <row r="213" spans="6:14" x14ac:dyDescent="0.25">
      <c r="F213" s="13"/>
      <c r="G213" s="13"/>
      <c r="M213" s="51"/>
      <c r="N213" s="13"/>
    </row>
    <row r="214" spans="6:14" x14ac:dyDescent="0.25">
      <c r="F214" s="13"/>
      <c r="G214" s="13"/>
      <c r="M214" s="51"/>
      <c r="N214" s="13"/>
    </row>
    <row r="215" spans="6:14" x14ac:dyDescent="0.25">
      <c r="F215" s="13"/>
      <c r="G215" s="13"/>
      <c r="M215" s="51"/>
      <c r="N215" s="13"/>
    </row>
    <row r="216" spans="6:14" x14ac:dyDescent="0.25">
      <c r="F216" s="13"/>
      <c r="G216" s="13"/>
      <c r="M216" s="51"/>
      <c r="N216" s="13"/>
    </row>
    <row r="217" spans="6:14" x14ac:dyDescent="0.25">
      <c r="F217" s="13"/>
      <c r="G217" s="13"/>
      <c r="M217" s="51"/>
      <c r="N217" s="13"/>
    </row>
    <row r="218" spans="6:14" x14ac:dyDescent="0.25">
      <c r="F218" s="13"/>
      <c r="G218" s="13"/>
      <c r="M218" s="51"/>
      <c r="N218" s="13"/>
    </row>
    <row r="219" spans="6:14" x14ac:dyDescent="0.25">
      <c r="F219" s="13"/>
      <c r="G219" s="13"/>
      <c r="M219" s="51"/>
      <c r="N219" s="13"/>
    </row>
    <row r="220" spans="6:14" x14ac:dyDescent="0.25">
      <c r="F220" s="13"/>
      <c r="G220" s="13"/>
      <c r="M220" s="51"/>
      <c r="N220" s="13"/>
    </row>
    <row r="221" spans="6:14" x14ac:dyDescent="0.25">
      <c r="F221" s="13"/>
      <c r="G221" s="13"/>
      <c r="M221" s="51"/>
      <c r="N221" s="13"/>
    </row>
    <row r="222" spans="6:14" x14ac:dyDescent="0.25">
      <c r="F222" s="13"/>
      <c r="G222" s="13"/>
      <c r="M222" s="51"/>
      <c r="N222" s="13"/>
    </row>
    <row r="223" spans="6:14" x14ac:dyDescent="0.25">
      <c r="F223" s="13"/>
      <c r="G223" s="13"/>
      <c r="M223" s="51"/>
      <c r="N223" s="13"/>
    </row>
    <row r="224" spans="6:14" x14ac:dyDescent="0.25">
      <c r="F224" s="13"/>
      <c r="G224" s="13"/>
      <c r="M224" s="51"/>
      <c r="N224" s="13"/>
    </row>
    <row r="225" spans="6:14" x14ac:dyDescent="0.25">
      <c r="F225" s="13"/>
      <c r="G225" s="13"/>
      <c r="M225" s="51"/>
      <c r="N225" s="13"/>
    </row>
    <row r="226" spans="6:14" x14ac:dyDescent="0.25">
      <c r="F226" s="13"/>
      <c r="G226" s="13"/>
      <c r="M226" s="51"/>
      <c r="N226" s="13"/>
    </row>
    <row r="227" spans="6:14" x14ac:dyDescent="0.25">
      <c r="F227" s="13"/>
      <c r="G227" s="13"/>
      <c r="M227" s="51"/>
      <c r="N227" s="13"/>
    </row>
    <row r="228" spans="6:14" x14ac:dyDescent="0.25">
      <c r="F228" s="13"/>
      <c r="G228" s="13"/>
      <c r="M228" s="51"/>
      <c r="N228" s="13"/>
    </row>
    <row r="229" spans="6:14" x14ac:dyDescent="0.25">
      <c r="F229" s="13"/>
      <c r="G229" s="13"/>
      <c r="M229" s="51"/>
      <c r="N229" s="13"/>
    </row>
    <row r="230" spans="6:14" x14ac:dyDescent="0.25">
      <c r="F230" s="13"/>
      <c r="G230" s="13"/>
      <c r="M230" s="51"/>
      <c r="N230" s="13"/>
    </row>
    <row r="231" spans="6:14" x14ac:dyDescent="0.25">
      <c r="F231" s="13"/>
      <c r="G231" s="13"/>
      <c r="M231" s="51"/>
      <c r="N231" s="13"/>
    </row>
    <row r="232" spans="6:14" x14ac:dyDescent="0.25">
      <c r="F232" s="13"/>
      <c r="G232" s="13"/>
      <c r="M232" s="51"/>
      <c r="N232" s="13"/>
    </row>
    <row r="233" spans="6:14" x14ac:dyDescent="0.25">
      <c r="F233" s="13"/>
      <c r="G233" s="13"/>
      <c r="M233" s="51"/>
      <c r="N233" s="13"/>
    </row>
    <row r="234" spans="6:14" x14ac:dyDescent="0.25">
      <c r="F234" s="13"/>
      <c r="G234" s="13"/>
      <c r="M234" s="51"/>
      <c r="N234" s="13"/>
    </row>
    <row r="235" spans="6:14" x14ac:dyDescent="0.25">
      <c r="F235" s="13"/>
      <c r="G235" s="13"/>
      <c r="M235" s="51"/>
      <c r="N235" s="13"/>
    </row>
    <row r="236" spans="6:14" x14ac:dyDescent="0.25">
      <c r="F236" s="13"/>
      <c r="G236" s="13"/>
      <c r="M236" s="51"/>
      <c r="N236" s="13"/>
    </row>
    <row r="237" spans="6:14" x14ac:dyDescent="0.25">
      <c r="F237" s="13"/>
      <c r="G237" s="13"/>
      <c r="M237" s="51"/>
      <c r="N237" s="13"/>
    </row>
    <row r="238" spans="6:14" x14ac:dyDescent="0.25">
      <c r="F238" s="13"/>
      <c r="G238" s="13"/>
      <c r="M238" s="51"/>
      <c r="N238" s="13"/>
    </row>
    <row r="239" spans="6:14" x14ac:dyDescent="0.25">
      <c r="F239" s="13"/>
      <c r="G239" s="13"/>
      <c r="M239" s="51"/>
      <c r="N239" s="13"/>
    </row>
    <row r="240" spans="6:14" x14ac:dyDescent="0.25">
      <c r="F240" s="13"/>
      <c r="G240" s="13"/>
      <c r="M240" s="51"/>
      <c r="N240" s="13"/>
    </row>
    <row r="241" spans="6:14" x14ac:dyDescent="0.25">
      <c r="F241" s="13"/>
      <c r="G241" s="13"/>
      <c r="M241" s="51"/>
      <c r="N241" s="13"/>
    </row>
    <row r="242" spans="6:14" x14ac:dyDescent="0.25">
      <c r="F242" s="13"/>
      <c r="G242" s="13"/>
      <c r="M242" s="51"/>
      <c r="N242" s="13"/>
    </row>
    <row r="243" spans="6:14" x14ac:dyDescent="0.25">
      <c r="F243" s="13"/>
      <c r="G243" s="13"/>
      <c r="M243" s="51"/>
      <c r="N243" s="13"/>
    </row>
    <row r="244" spans="6:14" x14ac:dyDescent="0.25">
      <c r="F244" s="13"/>
      <c r="G244" s="13"/>
      <c r="M244" s="51"/>
      <c r="N244" s="13"/>
    </row>
    <row r="245" spans="6:14" x14ac:dyDescent="0.25">
      <c r="F245" s="13"/>
      <c r="G245" s="13"/>
      <c r="M245" s="51"/>
      <c r="N245" s="13"/>
    </row>
    <row r="246" spans="6:14" x14ac:dyDescent="0.25">
      <c r="F246" s="13"/>
      <c r="G246" s="13"/>
      <c r="M246" s="51"/>
      <c r="N246" s="13"/>
    </row>
    <row r="247" spans="6:14" x14ac:dyDescent="0.25">
      <c r="F247" s="13"/>
      <c r="G247" s="13"/>
      <c r="M247" s="51"/>
      <c r="N247" s="13"/>
    </row>
    <row r="248" spans="6:14" x14ac:dyDescent="0.25">
      <c r="F248" s="13"/>
      <c r="G248" s="13"/>
      <c r="M248" s="51"/>
      <c r="N248" s="13"/>
    </row>
    <row r="249" spans="6:14" x14ac:dyDescent="0.25">
      <c r="F249" s="13"/>
      <c r="G249" s="13"/>
      <c r="M249" s="51"/>
      <c r="N249" s="13"/>
    </row>
    <row r="250" spans="6:14" x14ac:dyDescent="0.25">
      <c r="F250" s="13"/>
      <c r="G250" s="13"/>
      <c r="M250" s="51"/>
      <c r="N250" s="13"/>
    </row>
    <row r="251" spans="6:14" x14ac:dyDescent="0.25">
      <c r="F251" s="13"/>
      <c r="G251" s="13"/>
      <c r="M251" s="51"/>
      <c r="N251" s="13"/>
    </row>
    <row r="252" spans="6:14" x14ac:dyDescent="0.25">
      <c r="F252" s="13"/>
      <c r="G252" s="13"/>
      <c r="M252" s="51"/>
      <c r="N252" s="13"/>
    </row>
    <row r="253" spans="6:14" x14ac:dyDescent="0.25">
      <c r="F253" s="13"/>
      <c r="G253" s="13"/>
      <c r="M253" s="51"/>
      <c r="N253" s="13"/>
    </row>
    <row r="254" spans="6:14" x14ac:dyDescent="0.25">
      <c r="F254" s="13"/>
      <c r="G254" s="13"/>
      <c r="M254" s="51"/>
      <c r="N254" s="13"/>
    </row>
    <row r="255" spans="6:14" x14ac:dyDescent="0.25">
      <c r="F255" s="13"/>
      <c r="G255" s="13"/>
      <c r="M255" s="51"/>
      <c r="N255" s="13"/>
    </row>
    <row r="256" spans="6:14" x14ac:dyDescent="0.25">
      <c r="F256" s="13"/>
      <c r="G256" s="13"/>
      <c r="M256" s="51"/>
      <c r="N256" s="13"/>
    </row>
    <row r="257" spans="6:14" x14ac:dyDescent="0.25">
      <c r="F257" s="13"/>
      <c r="G257" s="13"/>
      <c r="M257" s="51"/>
      <c r="N257" s="13"/>
    </row>
    <row r="258" spans="6:14" x14ac:dyDescent="0.25">
      <c r="F258" s="13"/>
      <c r="G258" s="13"/>
      <c r="M258" s="51"/>
      <c r="N258" s="13"/>
    </row>
    <row r="259" spans="6:14" x14ac:dyDescent="0.25">
      <c r="F259" s="13"/>
      <c r="G259" s="13"/>
      <c r="M259" s="51"/>
      <c r="N259" s="13"/>
    </row>
    <row r="260" spans="6:14" x14ac:dyDescent="0.25">
      <c r="F260" s="13"/>
      <c r="G260" s="13"/>
      <c r="M260" s="51"/>
      <c r="N260" s="13"/>
    </row>
    <row r="261" spans="6:14" x14ac:dyDescent="0.25">
      <c r="F261" s="13"/>
      <c r="G261" s="13"/>
      <c r="M261" s="51"/>
      <c r="N261" s="13"/>
    </row>
    <row r="262" spans="6:14" x14ac:dyDescent="0.25">
      <c r="F262" s="13"/>
      <c r="G262" s="13"/>
      <c r="M262" s="51"/>
      <c r="N262" s="13"/>
    </row>
    <row r="263" spans="6:14" x14ac:dyDescent="0.25">
      <c r="F263" s="13"/>
      <c r="G263" s="13"/>
      <c r="M263" s="51"/>
      <c r="N263" s="13"/>
    </row>
    <row r="264" spans="6:14" x14ac:dyDescent="0.25">
      <c r="F264" s="13"/>
      <c r="G264" s="13"/>
      <c r="M264" s="51"/>
      <c r="N264" s="13"/>
    </row>
    <row r="265" spans="6:14" x14ac:dyDescent="0.25">
      <c r="F265" s="13"/>
      <c r="G265" s="13"/>
      <c r="M265" s="51"/>
      <c r="N265" s="13"/>
    </row>
    <row r="266" spans="6:14" x14ac:dyDescent="0.25">
      <c r="F266" s="13"/>
      <c r="G266" s="13"/>
      <c r="M266" s="51"/>
      <c r="N266" s="13"/>
    </row>
    <row r="267" spans="6:14" x14ac:dyDescent="0.25">
      <c r="F267" s="13"/>
      <c r="G267" s="13"/>
      <c r="M267" s="51"/>
      <c r="N267" s="13"/>
    </row>
    <row r="268" spans="6:14" x14ac:dyDescent="0.25">
      <c r="F268" s="13"/>
      <c r="G268" s="13"/>
      <c r="M268" s="51"/>
      <c r="N268" s="13"/>
    </row>
    <row r="269" spans="6:14" x14ac:dyDescent="0.25">
      <c r="F269" s="13"/>
      <c r="G269" s="13"/>
      <c r="M269" s="51"/>
      <c r="N269" s="13"/>
    </row>
    <row r="270" spans="6:14" x14ac:dyDescent="0.25">
      <c r="F270" s="13"/>
      <c r="G270" s="13"/>
      <c r="M270" s="51"/>
      <c r="N270" s="13"/>
    </row>
    <row r="271" spans="6:14" x14ac:dyDescent="0.25">
      <c r="F271" s="13"/>
      <c r="G271" s="13"/>
      <c r="M271" s="51"/>
      <c r="N271" s="13"/>
    </row>
    <row r="272" spans="6:14" x14ac:dyDescent="0.25">
      <c r="F272" s="13"/>
      <c r="G272" s="13"/>
      <c r="M272" s="51"/>
      <c r="N272" s="13"/>
    </row>
    <row r="273" spans="6:14" x14ac:dyDescent="0.25">
      <c r="F273" s="13"/>
      <c r="G273" s="13"/>
      <c r="M273" s="51"/>
      <c r="N273" s="13"/>
    </row>
    <row r="274" spans="6:14" x14ac:dyDescent="0.25">
      <c r="F274" s="13"/>
      <c r="G274" s="13"/>
      <c r="M274" s="51"/>
      <c r="N274" s="13"/>
    </row>
    <row r="275" spans="6:14" x14ac:dyDescent="0.25">
      <c r="F275" s="13"/>
      <c r="G275" s="13"/>
      <c r="M275" s="51"/>
      <c r="N275" s="13"/>
    </row>
    <row r="276" spans="6:14" x14ac:dyDescent="0.25">
      <c r="F276" s="13"/>
      <c r="G276" s="13"/>
      <c r="M276" s="51"/>
      <c r="N276" s="13"/>
    </row>
    <row r="277" spans="6:14" x14ac:dyDescent="0.25">
      <c r="F277" s="13"/>
      <c r="G277" s="13"/>
      <c r="M277" s="51"/>
      <c r="N277" s="13"/>
    </row>
    <row r="278" spans="6:14" x14ac:dyDescent="0.25">
      <c r="F278" s="13"/>
      <c r="G278" s="13"/>
      <c r="M278" s="51"/>
      <c r="N278" s="13"/>
    </row>
    <row r="279" spans="6:14" x14ac:dyDescent="0.25">
      <c r="F279" s="13"/>
      <c r="G279" s="13"/>
      <c r="M279" s="51"/>
      <c r="N279" s="13"/>
    </row>
    <row r="280" spans="6:14" x14ac:dyDescent="0.25">
      <c r="F280" s="13"/>
      <c r="G280" s="13"/>
      <c r="M280" s="51"/>
      <c r="N280" s="13"/>
    </row>
    <row r="281" spans="6:14" x14ac:dyDescent="0.25">
      <c r="F281" s="13"/>
      <c r="G281" s="13"/>
      <c r="M281" s="51"/>
      <c r="N281" s="13"/>
    </row>
    <row r="282" spans="6:14" x14ac:dyDescent="0.25">
      <c r="F282" s="13"/>
      <c r="G282" s="13"/>
      <c r="M282" s="51"/>
      <c r="N282" s="13"/>
    </row>
    <row r="283" spans="6:14" x14ac:dyDescent="0.25">
      <c r="F283" s="13"/>
      <c r="G283" s="13"/>
      <c r="M283" s="51"/>
      <c r="N283" s="13"/>
    </row>
    <row r="284" spans="6:14" x14ac:dyDescent="0.25">
      <c r="F284" s="13"/>
      <c r="G284" s="13"/>
      <c r="M284" s="51"/>
      <c r="N284" s="13"/>
    </row>
    <row r="285" spans="6:14" x14ac:dyDescent="0.25">
      <c r="F285" s="13"/>
      <c r="G285" s="13"/>
      <c r="M285" s="51"/>
      <c r="N285" s="13"/>
    </row>
    <row r="286" spans="6:14" x14ac:dyDescent="0.25">
      <c r="F286" s="13"/>
      <c r="G286" s="13"/>
      <c r="M286" s="51"/>
      <c r="N286" s="13"/>
    </row>
    <row r="287" spans="6:14" x14ac:dyDescent="0.25">
      <c r="F287" s="13"/>
      <c r="G287" s="13"/>
      <c r="M287" s="51"/>
      <c r="N287" s="13"/>
    </row>
    <row r="288" spans="6:14" x14ac:dyDescent="0.25">
      <c r="F288" s="13"/>
      <c r="G288" s="13"/>
      <c r="M288" s="51"/>
      <c r="N288" s="13"/>
    </row>
    <row r="289" spans="6:14" x14ac:dyDescent="0.25">
      <c r="F289" s="13"/>
      <c r="G289" s="13"/>
      <c r="M289" s="51"/>
      <c r="N289" s="13"/>
    </row>
    <row r="290" spans="6:14" x14ac:dyDescent="0.25">
      <c r="F290" s="13"/>
      <c r="G290" s="13"/>
      <c r="M290" s="51"/>
      <c r="N290" s="13"/>
    </row>
    <row r="291" spans="6:14" x14ac:dyDescent="0.25">
      <c r="F291" s="13"/>
      <c r="G291" s="13"/>
      <c r="M291" s="51"/>
      <c r="N291" s="13"/>
    </row>
    <row r="292" spans="6:14" x14ac:dyDescent="0.25">
      <c r="F292" s="13"/>
      <c r="G292" s="13"/>
      <c r="M292" s="51"/>
      <c r="N292" s="13"/>
    </row>
    <row r="293" spans="6:14" x14ac:dyDescent="0.25">
      <c r="F293" s="13"/>
      <c r="G293" s="13"/>
      <c r="M293" s="51"/>
      <c r="N293" s="13"/>
    </row>
    <row r="294" spans="6:14" x14ac:dyDescent="0.25">
      <c r="F294" s="13"/>
      <c r="G294" s="13"/>
      <c r="M294" s="51"/>
      <c r="N294" s="13"/>
    </row>
    <row r="295" spans="6:14" x14ac:dyDescent="0.25">
      <c r="F295" s="13"/>
      <c r="G295" s="13"/>
      <c r="M295" s="51"/>
      <c r="N295" s="13"/>
    </row>
    <row r="296" spans="6:14" x14ac:dyDescent="0.25">
      <c r="F296" s="13"/>
      <c r="G296" s="13"/>
      <c r="M296" s="51"/>
      <c r="N296" s="13"/>
    </row>
    <row r="297" spans="6:14" x14ac:dyDescent="0.25">
      <c r="F297" s="13"/>
      <c r="G297" s="13"/>
      <c r="M297" s="51"/>
      <c r="N297" s="13"/>
    </row>
    <row r="298" spans="6:14" x14ac:dyDescent="0.25">
      <c r="F298" s="13"/>
      <c r="G298" s="13"/>
      <c r="M298" s="51"/>
      <c r="N298" s="13"/>
    </row>
    <row r="299" spans="6:14" x14ac:dyDescent="0.25">
      <c r="F299" s="13"/>
      <c r="G299" s="13"/>
      <c r="M299" s="51"/>
      <c r="N299" s="13"/>
    </row>
    <row r="300" spans="6:14" x14ac:dyDescent="0.25">
      <c r="F300" s="13"/>
      <c r="G300" s="13"/>
      <c r="M300" s="51"/>
      <c r="N300" s="13"/>
    </row>
    <row r="301" spans="6:14" x14ac:dyDescent="0.25">
      <c r="F301" s="13"/>
      <c r="G301" s="13"/>
      <c r="M301" s="51"/>
      <c r="N301" s="13"/>
    </row>
    <row r="302" spans="6:14" x14ac:dyDescent="0.25">
      <c r="F302" s="13"/>
      <c r="G302" s="13"/>
      <c r="M302" s="51"/>
      <c r="N302" s="13"/>
    </row>
    <row r="303" spans="6:14" x14ac:dyDescent="0.25">
      <c r="F303" s="13"/>
      <c r="G303" s="13"/>
      <c r="M303" s="51"/>
      <c r="N303" s="13"/>
    </row>
    <row r="304" spans="6:14" x14ac:dyDescent="0.25">
      <c r="F304" s="13"/>
      <c r="G304" s="13"/>
      <c r="M304" s="51"/>
      <c r="N304" s="13"/>
    </row>
    <row r="305" spans="6:14" x14ac:dyDescent="0.25">
      <c r="F305" s="13"/>
      <c r="G305" s="13"/>
      <c r="M305" s="51"/>
      <c r="N305" s="13"/>
    </row>
    <row r="306" spans="6:14" x14ac:dyDescent="0.25">
      <c r="F306" s="13"/>
      <c r="G306" s="13"/>
      <c r="M306" s="51"/>
      <c r="N306" s="13"/>
    </row>
    <row r="307" spans="6:14" x14ac:dyDescent="0.25">
      <c r="F307" s="13"/>
      <c r="G307" s="13"/>
      <c r="M307" s="51"/>
      <c r="N307" s="13"/>
    </row>
    <row r="308" spans="6:14" x14ac:dyDescent="0.25">
      <c r="F308" s="13"/>
      <c r="G308" s="13"/>
      <c r="M308" s="51"/>
      <c r="N308" s="13"/>
    </row>
    <row r="309" spans="6:14" x14ac:dyDescent="0.25">
      <c r="F309" s="13"/>
      <c r="G309" s="13"/>
      <c r="M309" s="51"/>
      <c r="N309" s="13"/>
    </row>
    <row r="310" spans="6:14" x14ac:dyDescent="0.25">
      <c r="F310" s="13"/>
      <c r="G310" s="13"/>
      <c r="M310" s="51"/>
      <c r="N310" s="13"/>
    </row>
    <row r="311" spans="6:14" x14ac:dyDescent="0.25">
      <c r="F311" s="13"/>
      <c r="G311" s="13"/>
      <c r="M311" s="51"/>
      <c r="N311" s="13"/>
    </row>
    <row r="312" spans="6:14" x14ac:dyDescent="0.25">
      <c r="F312" s="13"/>
      <c r="G312" s="13"/>
      <c r="M312" s="51"/>
      <c r="N312" s="13"/>
    </row>
    <row r="313" spans="6:14" x14ac:dyDescent="0.25">
      <c r="F313" s="13"/>
      <c r="G313" s="13"/>
      <c r="M313" s="51"/>
      <c r="N313" s="13"/>
    </row>
    <row r="314" spans="6:14" x14ac:dyDescent="0.25">
      <c r="F314" s="13"/>
      <c r="G314" s="13"/>
      <c r="M314" s="51"/>
      <c r="N314" s="13"/>
    </row>
    <row r="315" spans="6:14" x14ac:dyDescent="0.25">
      <c r="F315" s="13"/>
      <c r="G315" s="13"/>
      <c r="M315" s="51"/>
      <c r="N315" s="13"/>
    </row>
    <row r="316" spans="6:14" x14ac:dyDescent="0.25">
      <c r="F316" s="13"/>
      <c r="G316" s="13"/>
      <c r="M316" s="51"/>
      <c r="N316" s="13"/>
    </row>
    <row r="317" spans="6:14" x14ac:dyDescent="0.25">
      <c r="F317" s="13"/>
      <c r="G317" s="13"/>
      <c r="M317" s="51"/>
      <c r="N317" s="13"/>
    </row>
    <row r="318" spans="6:14" x14ac:dyDescent="0.25">
      <c r="F318" s="13"/>
      <c r="G318" s="13"/>
      <c r="M318" s="51"/>
      <c r="N318" s="13"/>
    </row>
    <row r="319" spans="6:14" x14ac:dyDescent="0.25">
      <c r="F319" s="13"/>
      <c r="G319" s="13"/>
      <c r="M319" s="51"/>
      <c r="N319" s="13"/>
    </row>
    <row r="320" spans="6:14" x14ac:dyDescent="0.25">
      <c r="F320" s="13"/>
      <c r="G320" s="13"/>
      <c r="M320" s="51"/>
      <c r="N320" s="13"/>
    </row>
    <row r="321" spans="6:14" x14ac:dyDescent="0.25">
      <c r="F321" s="13"/>
      <c r="G321" s="13"/>
      <c r="M321" s="51"/>
      <c r="N321" s="13"/>
    </row>
    <row r="322" spans="6:14" x14ac:dyDescent="0.25">
      <c r="F322" s="13"/>
      <c r="G322" s="13"/>
      <c r="M322" s="51"/>
      <c r="N322" s="13"/>
    </row>
    <row r="323" spans="6:14" x14ac:dyDescent="0.25">
      <c r="F323" s="13"/>
      <c r="G323" s="13"/>
      <c r="M323" s="51"/>
      <c r="N323" s="13"/>
    </row>
    <row r="324" spans="6:14" x14ac:dyDescent="0.25">
      <c r="F324" s="13"/>
      <c r="G324" s="13"/>
      <c r="M324" s="51"/>
      <c r="N324" s="13"/>
    </row>
    <row r="325" spans="6:14" x14ac:dyDescent="0.25">
      <c r="F325" s="13"/>
      <c r="G325" s="13"/>
      <c r="M325" s="51"/>
      <c r="N325" s="13"/>
    </row>
    <row r="326" spans="6:14" x14ac:dyDescent="0.25">
      <c r="F326" s="13"/>
      <c r="G326" s="13"/>
      <c r="M326" s="51"/>
      <c r="N326" s="13"/>
    </row>
    <row r="327" spans="6:14" x14ac:dyDescent="0.25">
      <c r="F327" s="13"/>
      <c r="G327" s="13"/>
      <c r="M327" s="51"/>
      <c r="N327" s="13"/>
    </row>
    <row r="328" spans="6:14" x14ac:dyDescent="0.25">
      <c r="F328" s="13"/>
      <c r="G328" s="13"/>
      <c r="M328" s="51"/>
      <c r="N328" s="13"/>
    </row>
    <row r="329" spans="6:14" x14ac:dyDescent="0.25">
      <c r="F329" s="13"/>
      <c r="G329" s="13"/>
      <c r="M329" s="51"/>
      <c r="N329" s="13"/>
    </row>
    <row r="330" spans="6:14" x14ac:dyDescent="0.25">
      <c r="F330" s="13"/>
      <c r="G330" s="13"/>
      <c r="M330" s="51"/>
      <c r="N330" s="13"/>
    </row>
    <row r="331" spans="6:14" x14ac:dyDescent="0.25">
      <c r="F331" s="13"/>
      <c r="G331" s="13"/>
      <c r="M331" s="51"/>
      <c r="N331" s="13"/>
    </row>
    <row r="332" spans="6:14" x14ac:dyDescent="0.25">
      <c r="F332" s="13"/>
      <c r="G332" s="13"/>
      <c r="M332" s="51"/>
      <c r="N332" s="13"/>
    </row>
    <row r="333" spans="6:14" x14ac:dyDescent="0.25">
      <c r="F333" s="13"/>
      <c r="G333" s="13"/>
      <c r="M333" s="51"/>
      <c r="N333" s="13"/>
    </row>
    <row r="334" spans="6:14" x14ac:dyDescent="0.25">
      <c r="F334" s="13"/>
      <c r="G334" s="13"/>
      <c r="M334" s="51"/>
      <c r="N334" s="13"/>
    </row>
    <row r="335" spans="6:14" x14ac:dyDescent="0.25">
      <c r="F335" s="13"/>
      <c r="G335" s="13"/>
      <c r="M335" s="51"/>
      <c r="N335" s="13"/>
    </row>
    <row r="336" spans="6:14" x14ac:dyDescent="0.25">
      <c r="F336" s="13"/>
      <c r="G336" s="13"/>
      <c r="M336" s="51"/>
      <c r="N336" s="13"/>
    </row>
    <row r="337" spans="6:14" x14ac:dyDescent="0.25">
      <c r="F337" s="13"/>
      <c r="G337" s="13"/>
      <c r="M337" s="51"/>
      <c r="N337" s="13"/>
    </row>
    <row r="338" spans="6:14" x14ac:dyDescent="0.25">
      <c r="F338" s="13"/>
      <c r="G338" s="13"/>
      <c r="M338" s="51"/>
      <c r="N338" s="13"/>
    </row>
    <row r="339" spans="6:14" x14ac:dyDescent="0.25">
      <c r="F339" s="13"/>
      <c r="G339" s="13"/>
      <c r="M339" s="51"/>
      <c r="N339" s="13"/>
    </row>
    <row r="340" spans="6:14" x14ac:dyDescent="0.25">
      <c r="F340" s="13"/>
      <c r="G340" s="13"/>
      <c r="M340" s="51"/>
      <c r="N340" s="13"/>
    </row>
    <row r="341" spans="6:14" x14ac:dyDescent="0.25">
      <c r="F341" s="13"/>
      <c r="G341" s="13"/>
      <c r="M341" s="51"/>
      <c r="N341" s="13"/>
    </row>
    <row r="342" spans="6:14" x14ac:dyDescent="0.25">
      <c r="F342" s="13"/>
      <c r="G342" s="13"/>
      <c r="M342" s="51"/>
      <c r="N342" s="13"/>
    </row>
    <row r="343" spans="6:14" x14ac:dyDescent="0.25">
      <c r="F343" s="13"/>
      <c r="G343" s="13"/>
      <c r="M343" s="51"/>
      <c r="N343" s="13"/>
    </row>
    <row r="344" spans="6:14" x14ac:dyDescent="0.25">
      <c r="F344" s="13"/>
      <c r="G344" s="13"/>
      <c r="M344" s="51"/>
      <c r="N344" s="13"/>
    </row>
    <row r="345" spans="6:14" x14ac:dyDescent="0.25">
      <c r="F345" s="13"/>
      <c r="G345" s="13"/>
      <c r="M345" s="51"/>
      <c r="N345" s="13"/>
    </row>
    <row r="346" spans="6:14" x14ac:dyDescent="0.25">
      <c r="F346" s="13"/>
      <c r="G346" s="13"/>
      <c r="M346" s="51"/>
      <c r="N346" s="13"/>
    </row>
    <row r="347" spans="6:14" x14ac:dyDescent="0.25">
      <c r="F347" s="13"/>
      <c r="G347" s="13"/>
      <c r="M347" s="51"/>
      <c r="N347" s="13"/>
    </row>
    <row r="348" spans="6:14" x14ac:dyDescent="0.25">
      <c r="F348" s="13"/>
      <c r="G348" s="13"/>
      <c r="M348" s="51"/>
      <c r="N348" s="13"/>
    </row>
    <row r="349" spans="6:14" x14ac:dyDescent="0.25">
      <c r="F349" s="13"/>
      <c r="G349" s="13"/>
      <c r="M349" s="51"/>
      <c r="N349" s="13"/>
    </row>
    <row r="350" spans="6:14" x14ac:dyDescent="0.25">
      <c r="F350" s="13"/>
      <c r="G350" s="13"/>
      <c r="M350" s="51"/>
      <c r="N350" s="13"/>
    </row>
    <row r="351" spans="6:14" x14ac:dyDescent="0.25">
      <c r="F351" s="13"/>
      <c r="G351" s="13"/>
      <c r="M351" s="51"/>
      <c r="N351" s="13"/>
    </row>
    <row r="352" spans="6:14" x14ac:dyDescent="0.25">
      <c r="F352" s="13"/>
      <c r="G352" s="13"/>
      <c r="M352" s="51"/>
      <c r="N352" s="13"/>
    </row>
    <row r="353" spans="6:14" x14ac:dyDescent="0.25">
      <c r="F353" s="13"/>
      <c r="G353" s="13"/>
      <c r="M353" s="51"/>
      <c r="N353" s="13"/>
    </row>
    <row r="354" spans="6:14" x14ac:dyDescent="0.25">
      <c r="F354" s="13"/>
      <c r="G354" s="13"/>
      <c r="M354" s="51"/>
      <c r="N354" s="13"/>
    </row>
    <row r="355" spans="6:14" x14ac:dyDescent="0.25">
      <c r="F355" s="13"/>
      <c r="G355" s="13"/>
      <c r="M355" s="51"/>
      <c r="N355" s="13"/>
    </row>
    <row r="356" spans="6:14" x14ac:dyDescent="0.25">
      <c r="F356" s="13"/>
      <c r="G356" s="13"/>
      <c r="M356" s="51"/>
      <c r="N356" s="13"/>
    </row>
    <row r="357" spans="6:14" x14ac:dyDescent="0.25">
      <c r="F357" s="13"/>
      <c r="G357" s="13"/>
      <c r="M357" s="51"/>
      <c r="N357" s="13"/>
    </row>
    <row r="358" spans="6:14" x14ac:dyDescent="0.25">
      <c r="F358" s="13"/>
      <c r="G358" s="13"/>
      <c r="M358" s="51"/>
      <c r="N358" s="13"/>
    </row>
    <row r="359" spans="6:14" x14ac:dyDescent="0.25">
      <c r="F359" s="13"/>
      <c r="G359" s="13"/>
      <c r="M359" s="51"/>
      <c r="N359" s="13"/>
    </row>
    <row r="360" spans="6:14" x14ac:dyDescent="0.25">
      <c r="F360" s="13"/>
      <c r="G360" s="13"/>
      <c r="M360" s="51"/>
      <c r="N360" s="13"/>
    </row>
    <row r="361" spans="6:14" x14ac:dyDescent="0.25">
      <c r="F361" s="13"/>
      <c r="G361" s="13"/>
      <c r="M361" s="51"/>
      <c r="N361" s="13"/>
    </row>
    <row r="362" spans="6:14" x14ac:dyDescent="0.25">
      <c r="F362" s="13"/>
      <c r="G362" s="13"/>
      <c r="M362" s="51"/>
      <c r="N362" s="13"/>
    </row>
    <row r="363" spans="6:14" x14ac:dyDescent="0.25">
      <c r="F363" s="13"/>
      <c r="G363" s="13"/>
      <c r="M363" s="51"/>
      <c r="N363" s="13"/>
    </row>
    <row r="364" spans="6:14" x14ac:dyDescent="0.25">
      <c r="F364" s="13"/>
      <c r="G364" s="13"/>
      <c r="M364" s="51"/>
      <c r="N364" s="13"/>
    </row>
    <row r="365" spans="6:14" x14ac:dyDescent="0.25">
      <c r="F365" s="13"/>
      <c r="G365" s="13"/>
      <c r="M365" s="51"/>
      <c r="N365" s="13"/>
    </row>
    <row r="366" spans="6:14" x14ac:dyDescent="0.25">
      <c r="F366" s="13"/>
      <c r="G366" s="13"/>
      <c r="M366" s="51"/>
      <c r="N366" s="13"/>
    </row>
    <row r="367" spans="6:14" x14ac:dyDescent="0.25">
      <c r="F367" s="13"/>
      <c r="G367" s="13"/>
      <c r="M367" s="51"/>
      <c r="N367" s="13"/>
    </row>
    <row r="368" spans="6:14" x14ac:dyDescent="0.25">
      <c r="F368" s="13"/>
      <c r="G368" s="13"/>
      <c r="M368" s="51"/>
      <c r="N368" s="13"/>
    </row>
    <row r="369" spans="6:14" x14ac:dyDescent="0.25">
      <c r="F369" s="13"/>
      <c r="G369" s="13"/>
      <c r="M369" s="51"/>
      <c r="N369" s="13"/>
    </row>
    <row r="370" spans="6:14" x14ac:dyDescent="0.25">
      <c r="F370" s="13"/>
      <c r="G370" s="13"/>
      <c r="M370" s="51"/>
      <c r="N370" s="13"/>
    </row>
    <row r="371" spans="6:14" x14ac:dyDescent="0.25">
      <c r="F371" s="13"/>
      <c r="G371" s="13"/>
      <c r="M371" s="51"/>
      <c r="N371" s="13"/>
    </row>
    <row r="372" spans="6:14" x14ac:dyDescent="0.25">
      <c r="F372" s="13"/>
      <c r="G372" s="13"/>
      <c r="M372" s="51"/>
      <c r="N372" s="13"/>
    </row>
    <row r="373" spans="6:14" x14ac:dyDescent="0.25">
      <c r="F373" s="13"/>
      <c r="G373" s="13"/>
      <c r="M373" s="51"/>
      <c r="N373" s="13"/>
    </row>
    <row r="374" spans="6:14" x14ac:dyDescent="0.25">
      <c r="F374" s="13"/>
      <c r="G374" s="13"/>
      <c r="M374" s="51"/>
      <c r="N374" s="13"/>
    </row>
    <row r="375" spans="6:14" x14ac:dyDescent="0.25">
      <c r="F375" s="13"/>
      <c r="G375" s="13"/>
      <c r="M375" s="51"/>
      <c r="N375" s="13"/>
    </row>
    <row r="376" spans="6:14" x14ac:dyDescent="0.25">
      <c r="F376" s="13"/>
      <c r="G376" s="13"/>
      <c r="M376" s="51"/>
      <c r="N376" s="13"/>
    </row>
    <row r="377" spans="6:14" x14ac:dyDescent="0.25">
      <c r="F377" s="13"/>
      <c r="G377" s="13"/>
      <c r="M377" s="51"/>
      <c r="N377" s="13"/>
    </row>
    <row r="378" spans="6:14" x14ac:dyDescent="0.25">
      <c r="F378" s="13"/>
      <c r="G378" s="13"/>
      <c r="M378" s="51"/>
      <c r="N378" s="13"/>
    </row>
    <row r="379" spans="6:14" x14ac:dyDescent="0.25">
      <c r="F379" s="13"/>
      <c r="G379" s="13"/>
      <c r="M379" s="51"/>
      <c r="N379" s="13"/>
    </row>
    <row r="380" spans="6:14" x14ac:dyDescent="0.25">
      <c r="F380" s="13"/>
      <c r="G380" s="13"/>
      <c r="M380" s="51"/>
      <c r="N380" s="13"/>
    </row>
    <row r="381" spans="6:14" x14ac:dyDescent="0.25">
      <c r="F381" s="13"/>
      <c r="G381" s="13"/>
      <c r="M381" s="51"/>
      <c r="N381" s="13"/>
    </row>
    <row r="382" spans="6:14" x14ac:dyDescent="0.25">
      <c r="F382" s="13"/>
      <c r="G382" s="13"/>
      <c r="M382" s="51"/>
      <c r="N382" s="13"/>
    </row>
    <row r="383" spans="6:14" x14ac:dyDescent="0.25">
      <c r="F383" s="13"/>
      <c r="G383" s="13"/>
      <c r="M383" s="51"/>
      <c r="N383" s="13"/>
    </row>
    <row r="384" spans="6:14" x14ac:dyDescent="0.25">
      <c r="F384" s="13"/>
      <c r="G384" s="13"/>
      <c r="M384" s="51"/>
      <c r="N384" s="13"/>
    </row>
    <row r="385" spans="6:14" x14ac:dyDescent="0.25">
      <c r="F385" s="13"/>
      <c r="G385" s="13"/>
      <c r="M385" s="51"/>
      <c r="N385" s="13"/>
    </row>
    <row r="386" spans="6:14" x14ac:dyDescent="0.25">
      <c r="F386" s="13"/>
      <c r="G386" s="13"/>
      <c r="M386" s="51"/>
      <c r="N386" s="13"/>
    </row>
    <row r="387" spans="6:14" x14ac:dyDescent="0.25">
      <c r="F387" s="13"/>
      <c r="G387" s="13"/>
      <c r="M387" s="51"/>
      <c r="N387" s="13"/>
    </row>
    <row r="388" spans="6:14" x14ac:dyDescent="0.25">
      <c r="F388" s="13"/>
      <c r="G388" s="13"/>
      <c r="M388" s="51"/>
      <c r="N388" s="13"/>
    </row>
    <row r="389" spans="6:14" x14ac:dyDescent="0.25">
      <c r="F389" s="13"/>
      <c r="G389" s="13"/>
      <c r="M389" s="51"/>
      <c r="N389" s="13"/>
    </row>
    <row r="390" spans="6:14" x14ac:dyDescent="0.25">
      <c r="F390" s="13"/>
      <c r="G390" s="13"/>
      <c r="M390" s="51"/>
      <c r="N390" s="13"/>
    </row>
    <row r="391" spans="6:14" x14ac:dyDescent="0.25">
      <c r="F391" s="13"/>
      <c r="G391" s="13"/>
      <c r="M391" s="51"/>
      <c r="N391" s="13"/>
    </row>
    <row r="392" spans="6:14" x14ac:dyDescent="0.25">
      <c r="F392" s="13"/>
      <c r="G392" s="13"/>
      <c r="M392" s="51"/>
      <c r="N392" s="13"/>
    </row>
    <row r="393" spans="6:14" x14ac:dyDescent="0.25">
      <c r="F393" s="13"/>
      <c r="G393" s="13"/>
      <c r="M393" s="51"/>
      <c r="N393" s="13"/>
    </row>
    <row r="394" spans="6:14" x14ac:dyDescent="0.25">
      <c r="F394" s="13"/>
      <c r="G394" s="13"/>
      <c r="M394" s="51"/>
      <c r="N394" s="13"/>
    </row>
    <row r="395" spans="6:14" x14ac:dyDescent="0.25">
      <c r="F395" s="13"/>
      <c r="G395" s="13"/>
      <c r="M395" s="51"/>
      <c r="N395" s="13"/>
    </row>
    <row r="396" spans="6:14" x14ac:dyDescent="0.25">
      <c r="F396" s="13"/>
      <c r="G396" s="13"/>
      <c r="M396" s="51"/>
      <c r="N396" s="13"/>
    </row>
    <row r="397" spans="6:14" x14ac:dyDescent="0.25">
      <c r="F397" s="13"/>
      <c r="G397" s="13"/>
      <c r="M397" s="51"/>
      <c r="N397" s="13"/>
    </row>
    <row r="398" spans="6:14" x14ac:dyDescent="0.25">
      <c r="F398" s="13"/>
      <c r="G398" s="13"/>
      <c r="M398" s="51"/>
      <c r="N398" s="13"/>
    </row>
    <row r="399" spans="6:14" x14ac:dyDescent="0.25">
      <c r="F399" s="13"/>
      <c r="G399" s="13"/>
      <c r="M399" s="51"/>
      <c r="N399" s="13"/>
    </row>
    <row r="400" spans="6:14" x14ac:dyDescent="0.25">
      <c r="F400" s="13"/>
      <c r="G400" s="13"/>
      <c r="M400" s="51"/>
      <c r="N400" s="13"/>
    </row>
    <row r="401" spans="6:14" x14ac:dyDescent="0.25">
      <c r="F401" s="13"/>
      <c r="G401" s="13"/>
      <c r="M401" s="51"/>
      <c r="N401" s="13"/>
    </row>
    <row r="402" spans="6:14" x14ac:dyDescent="0.25">
      <c r="F402" s="13"/>
      <c r="G402" s="13"/>
      <c r="M402" s="51"/>
      <c r="N402" s="13"/>
    </row>
    <row r="403" spans="6:14" x14ac:dyDescent="0.25">
      <c r="F403" s="13"/>
      <c r="G403" s="13"/>
      <c r="M403" s="51"/>
      <c r="N403" s="13"/>
    </row>
    <row r="404" spans="6:14" x14ac:dyDescent="0.25">
      <c r="F404" s="13"/>
      <c r="G404" s="13"/>
      <c r="M404" s="51"/>
      <c r="N404" s="13"/>
    </row>
    <row r="405" spans="6:14" x14ac:dyDescent="0.25">
      <c r="F405" s="13"/>
      <c r="G405" s="13"/>
      <c r="M405" s="51"/>
      <c r="N405" s="13"/>
    </row>
    <row r="406" spans="6:14" x14ac:dyDescent="0.25">
      <c r="F406" s="13"/>
      <c r="G406" s="13"/>
      <c r="M406" s="51"/>
      <c r="N406" s="13"/>
    </row>
    <row r="407" spans="6:14" x14ac:dyDescent="0.25">
      <c r="F407" s="13"/>
      <c r="G407" s="13"/>
      <c r="M407" s="51"/>
      <c r="N407" s="13"/>
    </row>
    <row r="408" spans="6:14" x14ac:dyDescent="0.25">
      <c r="F408" s="13"/>
      <c r="G408" s="13"/>
      <c r="M408" s="51"/>
      <c r="N408" s="13"/>
    </row>
    <row r="409" spans="6:14" x14ac:dyDescent="0.25">
      <c r="F409" s="13"/>
      <c r="G409" s="13"/>
      <c r="M409" s="51"/>
      <c r="N409" s="13"/>
    </row>
    <row r="410" spans="6:14" x14ac:dyDescent="0.25">
      <c r="F410" s="13"/>
      <c r="G410" s="13"/>
      <c r="M410" s="51"/>
      <c r="N410" s="13"/>
    </row>
    <row r="411" spans="6:14" x14ac:dyDescent="0.25">
      <c r="F411" s="13"/>
      <c r="G411" s="13"/>
      <c r="M411" s="51"/>
      <c r="N411" s="13"/>
    </row>
    <row r="412" spans="6:14" x14ac:dyDescent="0.25">
      <c r="F412" s="13"/>
      <c r="G412" s="13"/>
      <c r="M412" s="51"/>
      <c r="N412" s="13"/>
    </row>
    <row r="413" spans="6:14" x14ac:dyDescent="0.25">
      <c r="F413" s="13"/>
      <c r="G413" s="13"/>
      <c r="M413" s="51"/>
      <c r="N413" s="13"/>
    </row>
    <row r="414" spans="6:14" x14ac:dyDescent="0.25">
      <c r="F414" s="13"/>
      <c r="G414" s="13"/>
      <c r="M414" s="51"/>
      <c r="N414" s="13"/>
    </row>
    <row r="415" spans="6:14" x14ac:dyDescent="0.25">
      <c r="F415" s="13"/>
      <c r="G415" s="13"/>
      <c r="M415" s="51"/>
      <c r="N415" s="13"/>
    </row>
    <row r="416" spans="6:14" x14ac:dyDescent="0.25">
      <c r="F416" s="13"/>
      <c r="G416" s="13"/>
      <c r="M416" s="51"/>
      <c r="N416" s="13"/>
    </row>
    <row r="417" spans="6:14" x14ac:dyDescent="0.25">
      <c r="F417" s="13"/>
      <c r="G417" s="13"/>
      <c r="M417" s="51"/>
      <c r="N417" s="13"/>
    </row>
    <row r="418" spans="6:14" x14ac:dyDescent="0.25">
      <c r="F418" s="13"/>
      <c r="G418" s="13"/>
      <c r="M418" s="51"/>
      <c r="N418" s="13"/>
    </row>
    <row r="419" spans="6:14" x14ac:dyDescent="0.25">
      <c r="F419" s="13"/>
      <c r="G419" s="13"/>
      <c r="M419" s="51"/>
      <c r="N419" s="13"/>
    </row>
    <row r="420" spans="6:14" x14ac:dyDescent="0.25">
      <c r="F420" s="13"/>
      <c r="G420" s="13"/>
      <c r="M420" s="51"/>
      <c r="N420" s="13"/>
    </row>
    <row r="421" spans="6:14" x14ac:dyDescent="0.25">
      <c r="F421" s="13"/>
      <c r="G421" s="13"/>
      <c r="M421" s="51"/>
      <c r="N421" s="13"/>
    </row>
    <row r="422" spans="6:14" x14ac:dyDescent="0.25">
      <c r="F422" s="13"/>
      <c r="G422" s="13"/>
      <c r="M422" s="51"/>
      <c r="N422" s="13"/>
    </row>
    <row r="423" spans="6:14" x14ac:dyDescent="0.25">
      <c r="F423" s="13"/>
      <c r="G423" s="13"/>
      <c r="M423" s="51"/>
      <c r="N423" s="13"/>
    </row>
    <row r="424" spans="6:14" x14ac:dyDescent="0.25">
      <c r="F424" s="13"/>
      <c r="G424" s="13"/>
      <c r="M424" s="51"/>
      <c r="N424" s="13"/>
    </row>
    <row r="425" spans="6:14" x14ac:dyDescent="0.25">
      <c r="F425" s="13"/>
      <c r="G425" s="13"/>
      <c r="M425" s="51"/>
      <c r="N425" s="13"/>
    </row>
    <row r="426" spans="6:14" x14ac:dyDescent="0.25">
      <c r="F426" s="13"/>
      <c r="G426" s="13"/>
      <c r="M426" s="51"/>
      <c r="N426" s="13"/>
    </row>
    <row r="427" spans="6:14" x14ac:dyDescent="0.25">
      <c r="F427" s="13"/>
      <c r="G427" s="13"/>
      <c r="M427" s="51"/>
      <c r="N427" s="13"/>
    </row>
    <row r="428" spans="6:14" x14ac:dyDescent="0.25">
      <c r="F428" s="13"/>
      <c r="G428" s="13"/>
      <c r="M428" s="51"/>
      <c r="N428" s="13"/>
    </row>
    <row r="429" spans="6:14" x14ac:dyDescent="0.25">
      <c r="F429" s="13"/>
      <c r="G429" s="13"/>
      <c r="M429" s="51"/>
      <c r="N429" s="13"/>
    </row>
    <row r="430" spans="6:14" x14ac:dyDescent="0.25">
      <c r="F430" s="13"/>
      <c r="G430" s="13"/>
      <c r="M430" s="51"/>
      <c r="N430" s="13"/>
    </row>
    <row r="431" spans="6:14" x14ac:dyDescent="0.25">
      <c r="F431" s="13"/>
      <c r="G431" s="13"/>
      <c r="M431" s="51"/>
      <c r="N431" s="13"/>
    </row>
    <row r="432" spans="6:14" x14ac:dyDescent="0.25">
      <c r="F432" s="13"/>
      <c r="G432" s="13"/>
      <c r="M432" s="51"/>
      <c r="N432" s="13"/>
    </row>
    <row r="433" spans="6:14" x14ac:dyDescent="0.25">
      <c r="F433" s="13"/>
      <c r="G433" s="13"/>
      <c r="M433" s="51"/>
      <c r="N433" s="13"/>
    </row>
    <row r="434" spans="6:14" x14ac:dyDescent="0.25">
      <c r="F434" s="13"/>
      <c r="G434" s="13"/>
      <c r="M434" s="51"/>
      <c r="N434" s="13"/>
    </row>
    <row r="435" spans="6:14" x14ac:dyDescent="0.25">
      <c r="F435" s="13"/>
      <c r="G435" s="13"/>
      <c r="M435" s="51"/>
      <c r="N435" s="13"/>
    </row>
    <row r="436" spans="6:14" x14ac:dyDescent="0.25">
      <c r="F436" s="13"/>
      <c r="G436" s="13"/>
      <c r="M436" s="51"/>
      <c r="N436" s="13"/>
    </row>
    <row r="437" spans="6:14" x14ac:dyDescent="0.25">
      <c r="F437" s="13"/>
      <c r="G437" s="13"/>
      <c r="M437" s="51"/>
      <c r="N437" s="13"/>
    </row>
    <row r="438" spans="6:14" x14ac:dyDescent="0.25">
      <c r="F438" s="13"/>
      <c r="G438" s="13"/>
      <c r="M438" s="51"/>
      <c r="N438" s="13"/>
    </row>
    <row r="439" spans="6:14" x14ac:dyDescent="0.25">
      <c r="F439" s="13"/>
      <c r="G439" s="13"/>
      <c r="M439" s="51"/>
      <c r="N439" s="13"/>
    </row>
    <row r="440" spans="6:14" x14ac:dyDescent="0.25">
      <c r="F440" s="13"/>
      <c r="G440" s="13"/>
      <c r="M440" s="51"/>
      <c r="N440" s="13"/>
    </row>
    <row r="441" spans="6:14" x14ac:dyDescent="0.25">
      <c r="F441" s="13"/>
      <c r="G441" s="13"/>
      <c r="M441" s="51"/>
      <c r="N441" s="13"/>
    </row>
    <row r="442" spans="6:14" x14ac:dyDescent="0.25">
      <c r="F442" s="13"/>
      <c r="G442" s="13"/>
      <c r="M442" s="51"/>
      <c r="N442" s="13"/>
    </row>
    <row r="443" spans="6:14" x14ac:dyDescent="0.25">
      <c r="F443" s="13"/>
      <c r="G443" s="13"/>
      <c r="M443" s="51"/>
      <c r="N443" s="13"/>
    </row>
    <row r="444" spans="6:14" x14ac:dyDescent="0.25">
      <c r="F444" s="13"/>
      <c r="G444" s="13"/>
      <c r="M444" s="51"/>
      <c r="N444" s="13"/>
    </row>
    <row r="445" spans="6:14" x14ac:dyDescent="0.25">
      <c r="F445" s="13"/>
      <c r="G445" s="13"/>
      <c r="M445" s="51"/>
      <c r="N445" s="13"/>
    </row>
    <row r="446" spans="6:14" x14ac:dyDescent="0.25">
      <c r="F446" s="13"/>
      <c r="G446" s="13"/>
      <c r="M446" s="51"/>
      <c r="N446" s="13"/>
    </row>
    <row r="447" spans="6:14" x14ac:dyDescent="0.25">
      <c r="F447" s="13"/>
      <c r="G447" s="13"/>
      <c r="M447" s="51"/>
      <c r="N447" s="13"/>
    </row>
    <row r="448" spans="6:14" x14ac:dyDescent="0.25">
      <c r="F448" s="13"/>
      <c r="G448" s="13"/>
      <c r="M448" s="51"/>
      <c r="N448" s="13"/>
    </row>
    <row r="449" spans="6:14" x14ac:dyDescent="0.25">
      <c r="F449" s="13"/>
      <c r="G449" s="13"/>
      <c r="M449" s="51"/>
      <c r="N449" s="13"/>
    </row>
    <row r="450" spans="6:14" x14ac:dyDescent="0.25">
      <c r="F450" s="13"/>
      <c r="G450" s="13"/>
      <c r="M450" s="51"/>
      <c r="N450" s="13"/>
    </row>
    <row r="451" spans="6:14" x14ac:dyDescent="0.25">
      <c r="F451" s="13"/>
      <c r="G451" s="13"/>
      <c r="M451" s="51"/>
      <c r="N451" s="13"/>
    </row>
    <row r="452" spans="6:14" x14ac:dyDescent="0.25">
      <c r="F452" s="13"/>
      <c r="G452" s="13"/>
      <c r="M452" s="51"/>
      <c r="N452" s="13"/>
    </row>
    <row r="453" spans="6:14" x14ac:dyDescent="0.25">
      <c r="F453" s="13"/>
      <c r="G453" s="13"/>
      <c r="M453" s="51"/>
      <c r="N453" s="13"/>
    </row>
    <row r="454" spans="6:14" x14ac:dyDescent="0.25">
      <c r="F454" s="13"/>
      <c r="G454" s="13"/>
      <c r="M454" s="51"/>
      <c r="N454" s="13"/>
    </row>
    <row r="455" spans="6:14" x14ac:dyDescent="0.25">
      <c r="F455" s="13"/>
      <c r="G455" s="13"/>
      <c r="M455" s="51"/>
      <c r="N455" s="13"/>
    </row>
    <row r="456" spans="6:14" x14ac:dyDescent="0.25">
      <c r="F456" s="13"/>
      <c r="G456" s="13"/>
      <c r="M456" s="51"/>
      <c r="N456" s="13"/>
    </row>
    <row r="457" spans="6:14" x14ac:dyDescent="0.25">
      <c r="F457" s="13"/>
      <c r="G457" s="13"/>
      <c r="M457" s="51"/>
      <c r="N457" s="13"/>
    </row>
    <row r="458" spans="6:14" x14ac:dyDescent="0.25">
      <c r="F458" s="13"/>
      <c r="G458" s="13"/>
      <c r="M458" s="51"/>
      <c r="N458" s="13"/>
    </row>
    <row r="459" spans="6:14" x14ac:dyDescent="0.25">
      <c r="F459" s="13"/>
      <c r="G459" s="13"/>
      <c r="M459" s="51"/>
      <c r="N459" s="13"/>
    </row>
    <row r="460" spans="6:14" x14ac:dyDescent="0.25">
      <c r="F460" s="13"/>
      <c r="G460" s="13"/>
      <c r="M460" s="51"/>
      <c r="N460" s="13"/>
    </row>
    <row r="461" spans="6:14" x14ac:dyDescent="0.25">
      <c r="F461" s="13"/>
      <c r="G461" s="13"/>
      <c r="M461" s="51"/>
      <c r="N461" s="13"/>
    </row>
    <row r="462" spans="6:14" x14ac:dyDescent="0.25">
      <c r="F462" s="13"/>
      <c r="G462" s="13"/>
      <c r="M462" s="51"/>
      <c r="N462" s="13"/>
    </row>
    <row r="463" spans="6:14" x14ac:dyDescent="0.25">
      <c r="F463" s="13"/>
      <c r="G463" s="13"/>
      <c r="M463" s="51"/>
      <c r="N463" s="13"/>
    </row>
    <row r="464" spans="6:14" x14ac:dyDescent="0.25">
      <c r="F464" s="13"/>
      <c r="G464" s="13"/>
      <c r="M464" s="51"/>
      <c r="N464" s="13"/>
    </row>
    <row r="465" spans="6:14" x14ac:dyDescent="0.25">
      <c r="F465" s="13"/>
      <c r="G465" s="13"/>
      <c r="M465" s="51"/>
      <c r="N465" s="13"/>
    </row>
    <row r="466" spans="6:14" x14ac:dyDescent="0.25">
      <c r="F466" s="13"/>
      <c r="G466" s="13"/>
      <c r="M466" s="51"/>
      <c r="N466" s="13"/>
    </row>
    <row r="467" spans="6:14" x14ac:dyDescent="0.25">
      <c r="F467" s="13"/>
      <c r="G467" s="13"/>
      <c r="M467" s="51"/>
      <c r="N467" s="13"/>
    </row>
    <row r="468" spans="6:14" x14ac:dyDescent="0.25">
      <c r="F468" s="13"/>
      <c r="G468" s="13"/>
      <c r="M468" s="51"/>
      <c r="N468" s="13"/>
    </row>
    <row r="469" spans="6:14" x14ac:dyDescent="0.25">
      <c r="F469" s="13"/>
      <c r="G469" s="13"/>
      <c r="M469" s="51"/>
      <c r="N469" s="13"/>
    </row>
    <row r="470" spans="6:14" x14ac:dyDescent="0.25">
      <c r="F470" s="13"/>
      <c r="G470" s="13"/>
      <c r="M470" s="51"/>
      <c r="N470" s="13"/>
    </row>
    <row r="471" spans="6:14" x14ac:dyDescent="0.25">
      <c r="F471" s="13"/>
      <c r="G471" s="13"/>
      <c r="M471" s="51"/>
      <c r="N471" s="13"/>
    </row>
    <row r="472" spans="6:14" x14ac:dyDescent="0.25">
      <c r="F472" s="13"/>
      <c r="G472" s="13"/>
      <c r="M472" s="51"/>
      <c r="N472" s="13"/>
    </row>
    <row r="473" spans="6:14" x14ac:dyDescent="0.25">
      <c r="F473" s="13"/>
      <c r="G473" s="13"/>
      <c r="M473" s="51"/>
      <c r="N473" s="13"/>
    </row>
    <row r="474" spans="6:14" x14ac:dyDescent="0.25">
      <c r="F474" s="13"/>
      <c r="G474" s="13"/>
      <c r="M474" s="51"/>
      <c r="N474" s="13"/>
    </row>
    <row r="475" spans="6:14" x14ac:dyDescent="0.25">
      <c r="F475" s="13"/>
      <c r="G475" s="13"/>
      <c r="M475" s="51"/>
      <c r="N475" s="13"/>
    </row>
    <row r="476" spans="6:14" x14ac:dyDescent="0.25">
      <c r="F476" s="13"/>
      <c r="G476" s="13"/>
      <c r="M476" s="51"/>
      <c r="N476" s="13"/>
    </row>
    <row r="477" spans="6:14" x14ac:dyDescent="0.25">
      <c r="F477" s="13"/>
      <c r="G477" s="13"/>
      <c r="M477" s="51"/>
      <c r="N477" s="13"/>
    </row>
    <row r="478" spans="6:14" x14ac:dyDescent="0.25">
      <c r="F478" s="13"/>
      <c r="G478" s="13"/>
      <c r="M478" s="51"/>
      <c r="N478" s="13"/>
    </row>
    <row r="479" spans="6:14" x14ac:dyDescent="0.25">
      <c r="F479" s="13"/>
      <c r="G479" s="13"/>
      <c r="M479" s="51"/>
      <c r="N479" s="13"/>
    </row>
    <row r="480" spans="6:14" x14ac:dyDescent="0.25">
      <c r="F480" s="13"/>
      <c r="G480" s="13"/>
      <c r="M480" s="51"/>
      <c r="N480" s="13"/>
    </row>
    <row r="481" spans="6:14" x14ac:dyDescent="0.25">
      <c r="F481" s="13"/>
      <c r="G481" s="13"/>
      <c r="M481" s="51"/>
      <c r="N481" s="13"/>
    </row>
    <row r="482" spans="6:14" x14ac:dyDescent="0.25">
      <c r="F482" s="13"/>
      <c r="G482" s="13"/>
      <c r="M482" s="51"/>
      <c r="N482" s="13"/>
    </row>
    <row r="483" spans="6:14" x14ac:dyDescent="0.25">
      <c r="F483" s="13"/>
      <c r="G483" s="13"/>
      <c r="M483" s="51"/>
      <c r="N483" s="13"/>
    </row>
    <row r="484" spans="6:14" x14ac:dyDescent="0.25">
      <c r="F484" s="13"/>
      <c r="G484" s="13"/>
      <c r="M484" s="51"/>
      <c r="N484" s="13"/>
    </row>
    <row r="485" spans="6:14" x14ac:dyDescent="0.25">
      <c r="F485" s="13"/>
      <c r="G485" s="13"/>
      <c r="M485" s="51"/>
      <c r="N485" s="13"/>
    </row>
    <row r="486" spans="6:14" x14ac:dyDescent="0.25">
      <c r="F486" s="13"/>
      <c r="G486" s="13"/>
      <c r="M486" s="51"/>
      <c r="N486" s="13"/>
    </row>
    <row r="487" spans="6:14" x14ac:dyDescent="0.25">
      <c r="F487" s="13"/>
      <c r="G487" s="13"/>
      <c r="M487" s="51"/>
      <c r="N487" s="13"/>
    </row>
    <row r="488" spans="6:14" x14ac:dyDescent="0.25">
      <c r="F488" s="13"/>
      <c r="G488" s="13"/>
      <c r="M488" s="51"/>
      <c r="N488" s="13"/>
    </row>
    <row r="489" spans="6:14" x14ac:dyDescent="0.25">
      <c r="F489" s="13"/>
      <c r="G489" s="13"/>
      <c r="M489" s="51"/>
      <c r="N489" s="13"/>
    </row>
    <row r="490" spans="6:14" x14ac:dyDescent="0.25">
      <c r="F490" s="13"/>
      <c r="G490" s="13"/>
      <c r="M490" s="51"/>
      <c r="N490" s="13"/>
    </row>
    <row r="491" spans="6:14" x14ac:dyDescent="0.25">
      <c r="F491" s="13"/>
      <c r="G491" s="13"/>
      <c r="M491" s="51"/>
      <c r="N491" s="13"/>
    </row>
    <row r="492" spans="6:14" x14ac:dyDescent="0.25">
      <c r="F492" s="13"/>
      <c r="G492" s="13"/>
      <c r="M492" s="51"/>
      <c r="N492" s="13"/>
    </row>
    <row r="493" spans="6:14" x14ac:dyDescent="0.25">
      <c r="F493" s="13"/>
      <c r="G493" s="13"/>
      <c r="M493" s="51"/>
      <c r="N493" s="13"/>
    </row>
    <row r="494" spans="6:14" x14ac:dyDescent="0.25">
      <c r="F494" s="13"/>
      <c r="G494" s="13"/>
      <c r="M494" s="51"/>
      <c r="N494" s="13"/>
    </row>
    <row r="495" spans="6:14" x14ac:dyDescent="0.25">
      <c r="F495" s="13"/>
      <c r="G495" s="13"/>
      <c r="M495" s="51"/>
      <c r="N495" s="13"/>
    </row>
    <row r="496" spans="6:14" x14ac:dyDescent="0.25">
      <c r="F496" s="13"/>
      <c r="G496" s="13"/>
      <c r="M496" s="51"/>
      <c r="N496" s="13"/>
    </row>
    <row r="497" spans="6:14" x14ac:dyDescent="0.25">
      <c r="F497" s="13"/>
      <c r="G497" s="13"/>
      <c r="M497" s="51"/>
      <c r="N497" s="13"/>
    </row>
    <row r="498" spans="6:14" x14ac:dyDescent="0.25">
      <c r="F498" s="13"/>
      <c r="G498" s="13"/>
      <c r="M498" s="51"/>
      <c r="N498" s="13"/>
    </row>
    <row r="499" spans="6:14" x14ac:dyDescent="0.25">
      <c r="F499" s="13"/>
      <c r="G499" s="13"/>
      <c r="M499" s="51"/>
      <c r="N499" s="13"/>
    </row>
    <row r="500" spans="6:14" x14ac:dyDescent="0.25">
      <c r="F500" s="13"/>
      <c r="G500" s="13"/>
      <c r="M500" s="51"/>
      <c r="N500" s="13"/>
    </row>
    <row r="501" spans="6:14" x14ac:dyDescent="0.25">
      <c r="F501" s="13"/>
      <c r="G501" s="13"/>
      <c r="M501" s="51"/>
      <c r="N501" s="13"/>
    </row>
    <row r="502" spans="6:14" x14ac:dyDescent="0.25">
      <c r="F502" s="13"/>
      <c r="G502" s="13"/>
      <c r="M502" s="51"/>
      <c r="N502" s="13"/>
    </row>
    <row r="503" spans="6:14" x14ac:dyDescent="0.25">
      <c r="F503" s="13"/>
      <c r="G503" s="13"/>
      <c r="M503" s="51"/>
      <c r="N503" s="13"/>
    </row>
    <row r="504" spans="6:14" x14ac:dyDescent="0.25">
      <c r="F504" s="13"/>
      <c r="G504" s="13"/>
      <c r="M504" s="51"/>
      <c r="N504" s="13"/>
    </row>
    <row r="505" spans="6:14" x14ac:dyDescent="0.25">
      <c r="F505" s="13"/>
      <c r="G505" s="13"/>
      <c r="M505" s="51"/>
      <c r="N505" s="13"/>
    </row>
    <row r="506" spans="6:14" x14ac:dyDescent="0.25">
      <c r="F506" s="13"/>
      <c r="G506" s="13"/>
      <c r="M506" s="51"/>
      <c r="N506" s="13"/>
    </row>
    <row r="507" spans="6:14" x14ac:dyDescent="0.25">
      <c r="F507" s="13"/>
      <c r="G507" s="13"/>
      <c r="M507" s="51"/>
      <c r="N507" s="13"/>
    </row>
    <row r="508" spans="6:14" x14ac:dyDescent="0.25">
      <c r="F508" s="13"/>
      <c r="G508" s="13"/>
      <c r="M508" s="51"/>
      <c r="N508" s="13"/>
    </row>
    <row r="509" spans="6:14" x14ac:dyDescent="0.25">
      <c r="F509" s="13"/>
      <c r="G509" s="13"/>
      <c r="M509" s="51"/>
      <c r="N509" s="13"/>
    </row>
    <row r="510" spans="6:14" x14ac:dyDescent="0.25">
      <c r="F510" s="13"/>
      <c r="G510" s="13"/>
      <c r="M510" s="51"/>
      <c r="N510" s="13"/>
    </row>
    <row r="511" spans="6:14" x14ac:dyDescent="0.25">
      <c r="F511" s="13"/>
      <c r="G511" s="13"/>
      <c r="M511" s="51"/>
      <c r="N511" s="13"/>
    </row>
    <row r="512" spans="6:14" x14ac:dyDescent="0.25">
      <c r="F512" s="13"/>
      <c r="G512" s="13"/>
      <c r="M512" s="51"/>
      <c r="N512" s="13"/>
    </row>
    <row r="513" spans="6:14" x14ac:dyDescent="0.25">
      <c r="F513" s="13"/>
      <c r="G513" s="13"/>
      <c r="M513" s="51"/>
      <c r="N513" s="13"/>
    </row>
    <row r="514" spans="6:14" x14ac:dyDescent="0.25">
      <c r="F514" s="13"/>
      <c r="G514" s="13"/>
      <c r="M514" s="51"/>
      <c r="N514" s="13"/>
    </row>
    <row r="515" spans="6:14" x14ac:dyDescent="0.25">
      <c r="F515" s="13"/>
      <c r="G515" s="13"/>
      <c r="M515" s="51"/>
      <c r="N515" s="13"/>
    </row>
    <row r="516" spans="6:14" x14ac:dyDescent="0.25">
      <c r="F516" s="13"/>
      <c r="G516" s="13"/>
      <c r="M516" s="51"/>
      <c r="N516" s="13"/>
    </row>
    <row r="517" spans="6:14" x14ac:dyDescent="0.25">
      <c r="F517" s="13"/>
      <c r="G517" s="13"/>
      <c r="M517" s="51"/>
      <c r="N517" s="13"/>
    </row>
    <row r="518" spans="6:14" x14ac:dyDescent="0.25">
      <c r="F518" s="13"/>
      <c r="G518" s="13"/>
      <c r="M518" s="51"/>
      <c r="N518" s="13"/>
    </row>
    <row r="519" spans="6:14" x14ac:dyDescent="0.25">
      <c r="F519" s="13"/>
      <c r="G519" s="13"/>
      <c r="M519" s="51"/>
      <c r="N519" s="13"/>
    </row>
    <row r="520" spans="6:14" x14ac:dyDescent="0.25">
      <c r="F520" s="13"/>
      <c r="G520" s="13"/>
      <c r="M520" s="51"/>
      <c r="N520" s="13"/>
    </row>
    <row r="521" spans="6:14" x14ac:dyDescent="0.25">
      <c r="F521" s="13"/>
      <c r="G521" s="13"/>
      <c r="M521" s="51"/>
      <c r="N521" s="13"/>
    </row>
    <row r="522" spans="6:14" x14ac:dyDescent="0.25">
      <c r="F522" s="13"/>
      <c r="G522" s="13"/>
      <c r="M522" s="51"/>
      <c r="N522" s="13"/>
    </row>
    <row r="523" spans="6:14" x14ac:dyDescent="0.25">
      <c r="F523" s="13"/>
      <c r="G523" s="13"/>
      <c r="M523" s="51"/>
      <c r="N523" s="13"/>
    </row>
    <row r="524" spans="6:14" x14ac:dyDescent="0.25">
      <c r="F524" s="13"/>
      <c r="G524" s="13"/>
      <c r="M524" s="51"/>
      <c r="N524" s="13"/>
    </row>
    <row r="525" spans="6:14" x14ac:dyDescent="0.25">
      <c r="F525" s="13"/>
      <c r="G525" s="13"/>
      <c r="M525" s="51"/>
      <c r="N525" s="13"/>
    </row>
    <row r="526" spans="6:14" x14ac:dyDescent="0.25">
      <c r="F526" s="13"/>
      <c r="G526" s="13"/>
      <c r="M526" s="51"/>
      <c r="N526" s="13"/>
    </row>
    <row r="527" spans="6:14" x14ac:dyDescent="0.25">
      <c r="F527" s="13"/>
      <c r="G527" s="13"/>
      <c r="M527" s="51"/>
      <c r="N527" s="13"/>
    </row>
    <row r="528" spans="6:14" x14ac:dyDescent="0.25">
      <c r="F528" s="13"/>
      <c r="G528" s="13"/>
      <c r="M528" s="51"/>
      <c r="N528" s="13"/>
    </row>
    <row r="529" spans="6:14" x14ac:dyDescent="0.25">
      <c r="F529" s="13"/>
      <c r="G529" s="13"/>
      <c r="M529" s="51"/>
      <c r="N529" s="13"/>
    </row>
    <row r="530" spans="6:14" x14ac:dyDescent="0.25">
      <c r="F530" s="13"/>
      <c r="G530" s="13"/>
      <c r="M530" s="51"/>
      <c r="N530" s="13"/>
    </row>
    <row r="531" spans="6:14" x14ac:dyDescent="0.25">
      <c r="F531" s="13"/>
      <c r="G531" s="13"/>
      <c r="M531" s="51"/>
      <c r="N531" s="13"/>
    </row>
    <row r="532" spans="6:14" x14ac:dyDescent="0.25">
      <c r="F532" s="13"/>
      <c r="G532" s="13"/>
      <c r="M532" s="51"/>
      <c r="N532" s="13"/>
    </row>
    <row r="533" spans="6:14" x14ac:dyDescent="0.25">
      <c r="F533" s="13"/>
      <c r="G533" s="13"/>
      <c r="M533" s="51"/>
      <c r="N533" s="13"/>
    </row>
    <row r="534" spans="6:14" x14ac:dyDescent="0.25">
      <c r="F534" s="13"/>
      <c r="G534" s="13"/>
      <c r="M534" s="51"/>
      <c r="N534" s="13"/>
    </row>
    <row r="535" spans="6:14" x14ac:dyDescent="0.25">
      <c r="F535" s="13"/>
      <c r="G535" s="13"/>
      <c r="M535" s="51"/>
      <c r="N535" s="13"/>
    </row>
    <row r="536" spans="6:14" x14ac:dyDescent="0.25">
      <c r="F536" s="13"/>
      <c r="G536" s="13"/>
      <c r="M536" s="51"/>
      <c r="N536" s="13"/>
    </row>
    <row r="537" spans="6:14" x14ac:dyDescent="0.25">
      <c r="F537" s="13"/>
      <c r="G537" s="13"/>
      <c r="M537" s="51"/>
      <c r="N537" s="13"/>
    </row>
    <row r="538" spans="6:14" x14ac:dyDescent="0.25">
      <c r="F538" s="13"/>
      <c r="G538" s="13"/>
      <c r="M538" s="51"/>
      <c r="N538" s="13"/>
    </row>
    <row r="539" spans="6:14" x14ac:dyDescent="0.25">
      <c r="F539" s="13"/>
      <c r="G539" s="13"/>
      <c r="M539" s="51"/>
      <c r="N539" s="13"/>
    </row>
    <row r="540" spans="6:14" x14ac:dyDescent="0.25">
      <c r="F540" s="13"/>
      <c r="G540" s="13"/>
      <c r="M540" s="51"/>
      <c r="N540" s="13"/>
    </row>
    <row r="541" spans="6:14" x14ac:dyDescent="0.25">
      <c r="F541" s="13"/>
      <c r="G541" s="13"/>
      <c r="M541" s="51"/>
      <c r="N541" s="13"/>
    </row>
    <row r="542" spans="6:14" x14ac:dyDescent="0.25">
      <c r="F542" s="13"/>
      <c r="G542" s="13"/>
      <c r="M542" s="51"/>
      <c r="N542" s="13"/>
    </row>
    <row r="543" spans="6:14" x14ac:dyDescent="0.25">
      <c r="F543" s="13"/>
      <c r="G543" s="13"/>
      <c r="M543" s="51"/>
      <c r="N543" s="13"/>
    </row>
    <row r="544" spans="6:14" x14ac:dyDescent="0.25">
      <c r="F544" s="13"/>
      <c r="G544" s="13"/>
      <c r="M544" s="51"/>
      <c r="N544" s="13"/>
    </row>
    <row r="545" spans="6:14" x14ac:dyDescent="0.25">
      <c r="F545" s="13"/>
      <c r="G545" s="13"/>
      <c r="M545" s="51"/>
      <c r="N545" s="13"/>
    </row>
    <row r="546" spans="6:14" x14ac:dyDescent="0.25">
      <c r="F546" s="13"/>
      <c r="G546" s="13"/>
      <c r="M546" s="51"/>
      <c r="N546" s="13"/>
    </row>
    <row r="547" spans="6:14" x14ac:dyDescent="0.25">
      <c r="F547" s="13"/>
      <c r="G547" s="13"/>
      <c r="M547" s="51"/>
      <c r="N547" s="13"/>
    </row>
    <row r="548" spans="6:14" x14ac:dyDescent="0.25">
      <c r="F548" s="13"/>
      <c r="G548" s="13"/>
      <c r="M548" s="51"/>
      <c r="N548" s="13"/>
    </row>
    <row r="549" spans="6:14" x14ac:dyDescent="0.25">
      <c r="F549" s="13"/>
      <c r="G549" s="13"/>
      <c r="M549" s="51"/>
      <c r="N549" s="13"/>
    </row>
    <row r="550" spans="6:14" x14ac:dyDescent="0.25">
      <c r="F550" s="13"/>
      <c r="G550" s="13"/>
      <c r="M550" s="51"/>
      <c r="N550" s="13"/>
    </row>
    <row r="551" spans="6:14" x14ac:dyDescent="0.25">
      <c r="F551" s="13"/>
      <c r="G551" s="13"/>
      <c r="M551" s="51"/>
      <c r="N551" s="13"/>
    </row>
    <row r="552" spans="6:14" x14ac:dyDescent="0.25">
      <c r="F552" s="13"/>
      <c r="G552" s="13"/>
      <c r="M552" s="51"/>
      <c r="N552" s="13"/>
    </row>
    <row r="553" spans="6:14" x14ac:dyDescent="0.25">
      <c r="F553" s="13"/>
      <c r="G553" s="13"/>
      <c r="M553" s="51"/>
      <c r="N553" s="13"/>
    </row>
    <row r="554" spans="6:14" x14ac:dyDescent="0.25">
      <c r="F554" s="13"/>
      <c r="G554" s="13"/>
      <c r="M554" s="51"/>
      <c r="N554" s="13"/>
    </row>
    <row r="555" spans="6:14" x14ac:dyDescent="0.25">
      <c r="F555" s="13"/>
      <c r="G555" s="13"/>
      <c r="M555" s="51"/>
      <c r="N555" s="13"/>
    </row>
    <row r="556" spans="6:14" x14ac:dyDescent="0.25">
      <c r="F556" s="13"/>
      <c r="G556" s="13"/>
      <c r="M556" s="51"/>
      <c r="N556" s="13"/>
    </row>
    <row r="557" spans="6:14" x14ac:dyDescent="0.25">
      <c r="F557" s="13"/>
      <c r="G557" s="13"/>
      <c r="M557" s="51"/>
      <c r="N557" s="13"/>
    </row>
    <row r="558" spans="6:14" x14ac:dyDescent="0.25">
      <c r="F558" s="13"/>
      <c r="G558" s="13"/>
      <c r="M558" s="51"/>
      <c r="N558" s="13"/>
    </row>
    <row r="559" spans="6:14" x14ac:dyDescent="0.25">
      <c r="F559" s="13"/>
      <c r="G559" s="13"/>
      <c r="M559" s="51"/>
      <c r="N559" s="13"/>
    </row>
    <row r="560" spans="6:14" x14ac:dyDescent="0.25">
      <c r="F560" s="13"/>
      <c r="G560" s="13"/>
      <c r="M560" s="51"/>
      <c r="N560" s="13"/>
    </row>
    <row r="561" spans="6:14" x14ac:dyDescent="0.25">
      <c r="F561" s="13"/>
      <c r="G561" s="13"/>
      <c r="M561" s="51"/>
      <c r="N561" s="13"/>
    </row>
    <row r="562" spans="6:14" x14ac:dyDescent="0.25">
      <c r="F562" s="13"/>
      <c r="G562" s="13"/>
      <c r="M562" s="51"/>
      <c r="N562" s="13"/>
    </row>
    <row r="563" spans="6:14" x14ac:dyDescent="0.25">
      <c r="F563" s="13"/>
      <c r="G563" s="13"/>
      <c r="M563" s="51"/>
      <c r="N563" s="13"/>
    </row>
    <row r="564" spans="6:14" x14ac:dyDescent="0.25">
      <c r="F564" s="13"/>
      <c r="G564" s="13"/>
      <c r="M564" s="51"/>
      <c r="N564" s="13"/>
    </row>
    <row r="565" spans="6:14" x14ac:dyDescent="0.25">
      <c r="F565" s="13"/>
      <c r="G565" s="13"/>
      <c r="M565" s="51"/>
      <c r="N565" s="13"/>
    </row>
    <row r="566" spans="6:14" x14ac:dyDescent="0.25">
      <c r="F566" s="13"/>
      <c r="G566" s="13"/>
      <c r="M566" s="51"/>
      <c r="N566" s="13"/>
    </row>
    <row r="567" spans="6:14" x14ac:dyDescent="0.25">
      <c r="F567" s="13"/>
      <c r="G567" s="13"/>
      <c r="M567" s="51"/>
      <c r="N567" s="13"/>
    </row>
    <row r="568" spans="6:14" x14ac:dyDescent="0.25">
      <c r="F568" s="13"/>
      <c r="G568" s="13"/>
      <c r="M568" s="51"/>
      <c r="N568" s="13"/>
    </row>
    <row r="569" spans="6:14" x14ac:dyDescent="0.25">
      <c r="F569" s="13"/>
      <c r="G569" s="13"/>
      <c r="M569" s="51"/>
      <c r="N569" s="13"/>
    </row>
    <row r="570" spans="6:14" x14ac:dyDescent="0.25">
      <c r="F570" s="13"/>
      <c r="G570" s="13"/>
      <c r="M570" s="51"/>
      <c r="N570" s="13"/>
    </row>
    <row r="571" spans="6:14" x14ac:dyDescent="0.25">
      <c r="F571" s="13"/>
      <c r="G571" s="13"/>
      <c r="M571" s="51"/>
      <c r="N571" s="13"/>
    </row>
    <row r="572" spans="6:14" x14ac:dyDescent="0.25">
      <c r="F572" s="13"/>
      <c r="G572" s="13"/>
      <c r="M572" s="51"/>
      <c r="N572" s="13"/>
    </row>
    <row r="573" spans="6:14" x14ac:dyDescent="0.25">
      <c r="F573" s="13"/>
      <c r="G573" s="13"/>
      <c r="M573" s="51"/>
      <c r="N573" s="13"/>
    </row>
    <row r="574" spans="6:14" x14ac:dyDescent="0.25">
      <c r="F574" s="13"/>
      <c r="G574" s="13"/>
      <c r="M574" s="51"/>
      <c r="N574" s="13"/>
    </row>
    <row r="575" spans="6:14" x14ac:dyDescent="0.25">
      <c r="F575" s="13"/>
      <c r="G575" s="13"/>
      <c r="M575" s="51"/>
      <c r="N575" s="13"/>
    </row>
    <row r="576" spans="6:14" x14ac:dyDescent="0.25">
      <c r="F576" s="13"/>
      <c r="G576" s="13"/>
      <c r="M576" s="51"/>
      <c r="N576" s="13"/>
    </row>
    <row r="577" spans="6:14" x14ac:dyDescent="0.25">
      <c r="F577" s="13"/>
      <c r="G577" s="13"/>
      <c r="M577" s="51"/>
      <c r="N577" s="13"/>
    </row>
    <row r="578" spans="6:14" x14ac:dyDescent="0.25">
      <c r="F578" s="13"/>
      <c r="G578" s="13"/>
      <c r="M578" s="51"/>
      <c r="N578" s="13"/>
    </row>
    <row r="579" spans="6:14" x14ac:dyDescent="0.25">
      <c r="F579" s="13"/>
      <c r="G579" s="13"/>
      <c r="M579" s="51"/>
      <c r="N579" s="13"/>
    </row>
    <row r="580" spans="6:14" x14ac:dyDescent="0.25">
      <c r="F580" s="13"/>
      <c r="G580" s="13"/>
      <c r="M580" s="51"/>
      <c r="N580" s="13"/>
    </row>
    <row r="581" spans="6:14" x14ac:dyDescent="0.25">
      <c r="F581" s="13"/>
      <c r="G581" s="13"/>
      <c r="M581" s="51"/>
      <c r="N581" s="13"/>
    </row>
    <row r="582" spans="6:14" x14ac:dyDescent="0.25">
      <c r="F582" s="13"/>
      <c r="G582" s="13"/>
      <c r="M582" s="51"/>
      <c r="N582" s="13"/>
    </row>
    <row r="583" spans="6:14" x14ac:dyDescent="0.25">
      <c r="F583" s="13"/>
      <c r="G583" s="13"/>
      <c r="M583" s="51"/>
      <c r="N583" s="13"/>
    </row>
    <row r="584" spans="6:14" x14ac:dyDescent="0.25">
      <c r="F584" s="13"/>
      <c r="G584" s="13"/>
      <c r="M584" s="51"/>
      <c r="N584" s="13"/>
    </row>
    <row r="585" spans="6:14" x14ac:dyDescent="0.25">
      <c r="F585" s="13"/>
      <c r="G585" s="13"/>
      <c r="M585" s="51"/>
      <c r="N585" s="13"/>
    </row>
    <row r="586" spans="6:14" x14ac:dyDescent="0.25">
      <c r="F586" s="13"/>
      <c r="G586" s="13"/>
      <c r="M586" s="51"/>
      <c r="N586" s="13"/>
    </row>
    <row r="587" spans="6:14" x14ac:dyDescent="0.25">
      <c r="F587" s="13"/>
      <c r="G587" s="13"/>
      <c r="M587" s="51"/>
      <c r="N587" s="13"/>
    </row>
    <row r="588" spans="6:14" x14ac:dyDescent="0.25">
      <c r="F588" s="13"/>
      <c r="G588" s="13"/>
      <c r="M588" s="51"/>
      <c r="N588" s="13"/>
    </row>
    <row r="589" spans="6:14" x14ac:dyDescent="0.25">
      <c r="F589" s="13"/>
      <c r="G589" s="13"/>
      <c r="M589" s="51"/>
      <c r="N589" s="13"/>
    </row>
    <row r="590" spans="6:14" x14ac:dyDescent="0.25">
      <c r="F590" s="13"/>
      <c r="G590" s="13"/>
      <c r="M590" s="51"/>
      <c r="N590" s="13"/>
    </row>
    <row r="591" spans="6:14" x14ac:dyDescent="0.25">
      <c r="F591" s="13"/>
      <c r="G591" s="13"/>
      <c r="M591" s="51"/>
      <c r="N591" s="13"/>
    </row>
    <row r="592" spans="6:14" x14ac:dyDescent="0.25">
      <c r="F592" s="13"/>
      <c r="G592" s="13"/>
      <c r="M592" s="51"/>
      <c r="N592" s="13"/>
    </row>
    <row r="593" spans="6:14" x14ac:dyDescent="0.25">
      <c r="F593" s="13"/>
      <c r="G593" s="13"/>
      <c r="M593" s="51"/>
      <c r="N593" s="13"/>
    </row>
    <row r="594" spans="6:14" x14ac:dyDescent="0.25">
      <c r="F594" s="13"/>
      <c r="G594" s="13"/>
      <c r="M594" s="51"/>
      <c r="N594" s="13"/>
    </row>
    <row r="595" spans="6:14" x14ac:dyDescent="0.25">
      <c r="F595" s="13"/>
      <c r="G595" s="13"/>
      <c r="M595" s="51"/>
      <c r="N595" s="13"/>
    </row>
    <row r="596" spans="6:14" x14ac:dyDescent="0.25">
      <c r="F596" s="13"/>
      <c r="G596" s="13"/>
      <c r="M596" s="51"/>
      <c r="N596" s="13"/>
    </row>
    <row r="597" spans="6:14" x14ac:dyDescent="0.25">
      <c r="F597" s="13"/>
      <c r="G597" s="13"/>
      <c r="M597" s="51"/>
      <c r="N597" s="13"/>
    </row>
    <row r="598" spans="6:14" x14ac:dyDescent="0.25">
      <c r="F598" s="13"/>
      <c r="G598" s="13"/>
      <c r="M598" s="51"/>
      <c r="N598" s="13"/>
    </row>
    <row r="599" spans="6:14" x14ac:dyDescent="0.25">
      <c r="F599" s="13"/>
      <c r="G599" s="13"/>
      <c r="M599" s="51"/>
      <c r="N599" s="13"/>
    </row>
    <row r="600" spans="6:14" x14ac:dyDescent="0.25">
      <c r="F600" s="13"/>
      <c r="G600" s="13"/>
      <c r="M600" s="51"/>
      <c r="N600" s="13"/>
    </row>
    <row r="601" spans="6:14" x14ac:dyDescent="0.25">
      <c r="F601" s="13"/>
      <c r="G601" s="13"/>
      <c r="M601" s="51"/>
      <c r="N601" s="13"/>
    </row>
    <row r="602" spans="6:14" x14ac:dyDescent="0.25">
      <c r="F602" s="13"/>
      <c r="G602" s="13"/>
      <c r="M602" s="51"/>
      <c r="N602" s="13"/>
    </row>
    <row r="603" spans="6:14" x14ac:dyDescent="0.25">
      <c r="F603" s="13"/>
      <c r="G603" s="13"/>
      <c r="M603" s="51"/>
      <c r="N603" s="13"/>
    </row>
    <row r="604" spans="6:14" x14ac:dyDescent="0.25">
      <c r="F604" s="13"/>
      <c r="G604" s="13"/>
      <c r="M604" s="51"/>
      <c r="N604" s="13"/>
    </row>
    <row r="605" spans="6:14" x14ac:dyDescent="0.25">
      <c r="F605" s="13"/>
      <c r="G605" s="13"/>
      <c r="M605" s="51"/>
      <c r="N605" s="13"/>
    </row>
    <row r="606" spans="6:14" x14ac:dyDescent="0.25">
      <c r="F606" s="13"/>
      <c r="G606" s="13"/>
      <c r="M606" s="51"/>
      <c r="N606" s="13"/>
    </row>
    <row r="607" spans="6:14" x14ac:dyDescent="0.25">
      <c r="F607" s="13"/>
      <c r="G607" s="13"/>
      <c r="M607" s="51"/>
      <c r="N607" s="13"/>
    </row>
    <row r="608" spans="6:14" x14ac:dyDescent="0.25">
      <c r="F608" s="13"/>
      <c r="G608" s="13"/>
      <c r="M608" s="51"/>
      <c r="N608" s="13"/>
    </row>
    <row r="609" spans="6:14" x14ac:dyDescent="0.25">
      <c r="F609" s="13"/>
      <c r="G609" s="13"/>
      <c r="M609" s="51"/>
      <c r="N609" s="13"/>
    </row>
    <row r="610" spans="6:14" x14ac:dyDescent="0.25">
      <c r="F610" s="13"/>
      <c r="G610" s="13"/>
      <c r="M610" s="51"/>
      <c r="N610" s="13"/>
    </row>
    <row r="611" spans="6:14" x14ac:dyDescent="0.25">
      <c r="F611" s="13"/>
      <c r="G611" s="13"/>
      <c r="M611" s="51"/>
      <c r="N611" s="13"/>
    </row>
    <row r="612" spans="6:14" x14ac:dyDescent="0.25">
      <c r="F612" s="13"/>
      <c r="G612" s="13"/>
      <c r="M612" s="51"/>
      <c r="N612" s="13"/>
    </row>
    <row r="613" spans="6:14" x14ac:dyDescent="0.25">
      <c r="F613" s="13"/>
      <c r="G613" s="13"/>
      <c r="M613" s="51"/>
      <c r="N613" s="13"/>
    </row>
    <row r="614" spans="6:14" x14ac:dyDescent="0.25">
      <c r="F614" s="13"/>
      <c r="G614" s="13"/>
      <c r="M614" s="51"/>
      <c r="N614" s="13"/>
    </row>
    <row r="615" spans="6:14" x14ac:dyDescent="0.25">
      <c r="F615" s="13"/>
      <c r="G615" s="13"/>
      <c r="M615" s="51"/>
      <c r="N615" s="13"/>
    </row>
    <row r="616" spans="6:14" x14ac:dyDescent="0.25">
      <c r="F616" s="13"/>
      <c r="G616" s="13"/>
      <c r="M616" s="51"/>
      <c r="N616" s="13"/>
    </row>
    <row r="617" spans="6:14" x14ac:dyDescent="0.25">
      <c r="F617" s="13"/>
      <c r="G617" s="13"/>
      <c r="M617" s="51"/>
      <c r="N617" s="13"/>
    </row>
    <row r="618" spans="6:14" x14ac:dyDescent="0.25">
      <c r="F618" s="13"/>
      <c r="G618" s="13"/>
      <c r="M618" s="51"/>
      <c r="N618" s="13"/>
    </row>
    <row r="619" spans="6:14" x14ac:dyDescent="0.25">
      <c r="F619" s="13"/>
      <c r="G619" s="13"/>
      <c r="M619" s="51"/>
      <c r="N619" s="13"/>
    </row>
    <row r="620" spans="6:14" x14ac:dyDescent="0.25">
      <c r="F620" s="13"/>
      <c r="G620" s="13"/>
      <c r="M620" s="51"/>
      <c r="N620" s="13"/>
    </row>
    <row r="621" spans="6:14" x14ac:dyDescent="0.25">
      <c r="F621" s="13"/>
      <c r="G621" s="13"/>
      <c r="M621" s="51"/>
      <c r="N621" s="13"/>
    </row>
    <row r="622" spans="6:14" x14ac:dyDescent="0.25">
      <c r="F622" s="13"/>
      <c r="G622" s="13"/>
      <c r="M622" s="51"/>
      <c r="N622" s="13"/>
    </row>
    <row r="623" spans="6:14" x14ac:dyDescent="0.25">
      <c r="F623" s="13"/>
      <c r="G623" s="13"/>
      <c r="M623" s="51"/>
      <c r="N623" s="13"/>
    </row>
    <row r="624" spans="6:14" x14ac:dyDescent="0.25">
      <c r="F624" s="13"/>
      <c r="G624" s="13"/>
      <c r="M624" s="51"/>
      <c r="N624" s="13"/>
    </row>
    <row r="625" spans="6:14" x14ac:dyDescent="0.25">
      <c r="F625" s="13"/>
      <c r="G625" s="13"/>
      <c r="M625" s="51"/>
      <c r="N625" s="13"/>
    </row>
    <row r="626" spans="6:14" x14ac:dyDescent="0.25">
      <c r="F626" s="13"/>
      <c r="G626" s="13"/>
      <c r="M626" s="51"/>
      <c r="N626" s="13"/>
    </row>
    <row r="627" spans="6:14" x14ac:dyDescent="0.25">
      <c r="F627" s="13"/>
      <c r="G627" s="13"/>
      <c r="M627" s="51"/>
      <c r="N627" s="13"/>
    </row>
    <row r="628" spans="6:14" x14ac:dyDescent="0.25">
      <c r="F628" s="13"/>
      <c r="G628" s="13"/>
      <c r="M628" s="51"/>
      <c r="N628" s="13"/>
    </row>
    <row r="629" spans="6:14" x14ac:dyDescent="0.25">
      <c r="F629" s="13"/>
      <c r="G629" s="13"/>
      <c r="M629" s="51"/>
      <c r="N629" s="13"/>
    </row>
    <row r="630" spans="6:14" x14ac:dyDescent="0.25">
      <c r="F630" s="13"/>
      <c r="G630" s="13"/>
      <c r="M630" s="51"/>
      <c r="N630" s="13"/>
    </row>
    <row r="631" spans="6:14" x14ac:dyDescent="0.25">
      <c r="F631" s="13"/>
      <c r="G631" s="13"/>
      <c r="M631" s="51"/>
      <c r="N631" s="13"/>
    </row>
    <row r="632" spans="6:14" x14ac:dyDescent="0.25">
      <c r="F632" s="13"/>
      <c r="G632" s="13"/>
      <c r="M632" s="51"/>
      <c r="N632" s="13"/>
    </row>
    <row r="633" spans="6:14" x14ac:dyDescent="0.25">
      <c r="F633" s="13"/>
      <c r="G633" s="13"/>
      <c r="M633" s="51"/>
      <c r="N633" s="13"/>
    </row>
    <row r="634" spans="6:14" x14ac:dyDescent="0.25">
      <c r="F634" s="13"/>
      <c r="G634" s="13"/>
      <c r="M634" s="51"/>
      <c r="N634" s="13"/>
    </row>
    <row r="635" spans="6:14" x14ac:dyDescent="0.25">
      <c r="F635" s="13"/>
      <c r="G635" s="13"/>
      <c r="M635" s="51"/>
      <c r="N635" s="13"/>
    </row>
    <row r="636" spans="6:14" x14ac:dyDescent="0.25">
      <c r="F636" s="13"/>
      <c r="G636" s="13"/>
      <c r="M636" s="51"/>
      <c r="N636" s="13"/>
    </row>
    <row r="637" spans="6:14" x14ac:dyDescent="0.25">
      <c r="F637" s="13"/>
      <c r="G637" s="13"/>
      <c r="M637" s="51"/>
      <c r="N637" s="13"/>
    </row>
    <row r="638" spans="6:14" x14ac:dyDescent="0.25">
      <c r="F638" s="13"/>
      <c r="G638" s="13"/>
      <c r="M638" s="51"/>
      <c r="N638" s="13"/>
    </row>
    <row r="639" spans="6:14" x14ac:dyDescent="0.25">
      <c r="F639" s="13"/>
      <c r="G639" s="13"/>
      <c r="M639" s="51"/>
      <c r="N639" s="13"/>
    </row>
    <row r="640" spans="6:14" x14ac:dyDescent="0.25">
      <c r="F640" s="13"/>
      <c r="G640" s="13"/>
      <c r="M640" s="51"/>
      <c r="N640" s="13"/>
    </row>
    <row r="641" spans="6:14" x14ac:dyDescent="0.25">
      <c r="F641" s="13"/>
      <c r="G641" s="13"/>
      <c r="M641" s="51"/>
      <c r="N641" s="13"/>
    </row>
    <row r="642" spans="6:14" x14ac:dyDescent="0.25">
      <c r="F642" s="13"/>
      <c r="G642" s="13"/>
      <c r="M642" s="51"/>
      <c r="N642" s="13"/>
    </row>
    <row r="643" spans="6:14" x14ac:dyDescent="0.25">
      <c r="F643" s="13"/>
      <c r="G643" s="13"/>
      <c r="M643" s="51"/>
      <c r="N643" s="13"/>
    </row>
    <row r="644" spans="6:14" x14ac:dyDescent="0.25">
      <c r="F644" s="13"/>
      <c r="G644" s="13"/>
      <c r="M644" s="51"/>
      <c r="N644" s="13"/>
    </row>
    <row r="645" spans="6:14" x14ac:dyDescent="0.25">
      <c r="F645" s="13"/>
      <c r="G645" s="13"/>
      <c r="M645" s="51"/>
      <c r="N645" s="13"/>
    </row>
    <row r="646" spans="6:14" x14ac:dyDescent="0.25">
      <c r="F646" s="13"/>
      <c r="G646" s="13"/>
      <c r="M646" s="51"/>
      <c r="N646" s="13"/>
    </row>
    <row r="647" spans="6:14" x14ac:dyDescent="0.25">
      <c r="F647" s="13"/>
      <c r="G647" s="13"/>
      <c r="M647" s="51"/>
      <c r="N647" s="13"/>
    </row>
    <row r="648" spans="6:14" x14ac:dyDescent="0.25">
      <c r="F648" s="13"/>
      <c r="G648" s="13"/>
      <c r="M648" s="51"/>
      <c r="N648" s="13"/>
    </row>
    <row r="649" spans="6:14" x14ac:dyDescent="0.25">
      <c r="F649" s="13"/>
      <c r="G649" s="13"/>
      <c r="M649" s="51"/>
      <c r="N649" s="13"/>
    </row>
    <row r="650" spans="6:14" x14ac:dyDescent="0.25">
      <c r="F650" s="13"/>
      <c r="G650" s="13"/>
      <c r="M650" s="51"/>
      <c r="N650" s="13"/>
    </row>
    <row r="651" spans="6:14" x14ac:dyDescent="0.25">
      <c r="F651" s="13"/>
      <c r="G651" s="13"/>
      <c r="M651" s="51"/>
      <c r="N651" s="13"/>
    </row>
    <row r="652" spans="6:14" x14ac:dyDescent="0.25">
      <c r="F652" s="13"/>
      <c r="G652" s="13"/>
      <c r="M652" s="51"/>
      <c r="N652" s="13"/>
    </row>
    <row r="653" spans="6:14" x14ac:dyDescent="0.25">
      <c r="F653" s="13"/>
      <c r="G653" s="13"/>
      <c r="M653" s="51"/>
      <c r="N653" s="13"/>
    </row>
    <row r="654" spans="6:14" x14ac:dyDescent="0.25">
      <c r="F654" s="13"/>
      <c r="G654" s="13"/>
      <c r="M654" s="51"/>
      <c r="N654" s="13"/>
    </row>
    <row r="655" spans="6:14" x14ac:dyDescent="0.25">
      <c r="F655" s="13"/>
      <c r="G655" s="13"/>
      <c r="M655" s="51"/>
      <c r="N655" s="13"/>
    </row>
    <row r="656" spans="6:14" x14ac:dyDescent="0.25">
      <c r="F656" s="13"/>
      <c r="G656" s="13"/>
      <c r="M656" s="51"/>
      <c r="N656" s="13"/>
    </row>
    <row r="657" spans="6:14" x14ac:dyDescent="0.25">
      <c r="F657" s="13"/>
      <c r="G657" s="13"/>
      <c r="M657" s="51"/>
      <c r="N657" s="13"/>
    </row>
    <row r="658" spans="6:14" x14ac:dyDescent="0.25">
      <c r="F658" s="13"/>
      <c r="G658" s="13"/>
      <c r="M658" s="51"/>
      <c r="N658" s="13"/>
    </row>
    <row r="659" spans="6:14" x14ac:dyDescent="0.25">
      <c r="F659" s="13"/>
      <c r="G659" s="13"/>
      <c r="M659" s="51"/>
      <c r="N659" s="13"/>
    </row>
    <row r="660" spans="6:14" x14ac:dyDescent="0.25">
      <c r="F660" s="13"/>
      <c r="G660" s="13"/>
      <c r="M660" s="51"/>
      <c r="N660" s="13"/>
    </row>
    <row r="661" spans="6:14" x14ac:dyDescent="0.25">
      <c r="F661" s="13"/>
      <c r="G661" s="13"/>
      <c r="M661" s="51"/>
      <c r="N661" s="13"/>
    </row>
    <row r="662" spans="6:14" x14ac:dyDescent="0.25">
      <c r="F662" s="13"/>
      <c r="G662" s="13"/>
      <c r="M662" s="51"/>
      <c r="N662" s="13"/>
    </row>
    <row r="663" spans="6:14" x14ac:dyDescent="0.25">
      <c r="F663" s="13"/>
      <c r="G663" s="13"/>
      <c r="M663" s="51"/>
      <c r="N663" s="13"/>
    </row>
    <row r="664" spans="6:14" x14ac:dyDescent="0.25">
      <c r="F664" s="13"/>
      <c r="G664" s="13"/>
      <c r="M664" s="51"/>
      <c r="N664" s="13"/>
    </row>
    <row r="665" spans="6:14" x14ac:dyDescent="0.25">
      <c r="F665" s="13"/>
      <c r="G665" s="13"/>
      <c r="M665" s="51"/>
      <c r="N665" s="13"/>
    </row>
    <row r="666" spans="6:14" x14ac:dyDescent="0.25">
      <c r="F666" s="13"/>
      <c r="G666" s="13"/>
      <c r="M666" s="51"/>
      <c r="N666" s="13"/>
    </row>
    <row r="667" spans="6:14" x14ac:dyDescent="0.25">
      <c r="F667" s="13"/>
      <c r="G667" s="13"/>
      <c r="M667" s="51"/>
      <c r="N667" s="13"/>
    </row>
    <row r="668" spans="6:14" x14ac:dyDescent="0.25">
      <c r="F668" s="13"/>
      <c r="G668" s="13"/>
      <c r="M668" s="51"/>
      <c r="N668" s="13"/>
    </row>
    <row r="669" spans="6:14" x14ac:dyDescent="0.25">
      <c r="F669" s="13"/>
      <c r="G669" s="13"/>
      <c r="M669" s="51"/>
      <c r="N669" s="13"/>
    </row>
    <row r="670" spans="6:14" x14ac:dyDescent="0.25">
      <c r="F670" s="13"/>
      <c r="G670" s="13"/>
      <c r="M670" s="51"/>
      <c r="N670" s="13"/>
    </row>
    <row r="671" spans="6:14" x14ac:dyDescent="0.25">
      <c r="F671" s="13"/>
      <c r="G671" s="13"/>
      <c r="M671" s="51"/>
      <c r="N671" s="13"/>
    </row>
    <row r="672" spans="6:14" x14ac:dyDescent="0.25">
      <c r="F672" s="13"/>
      <c r="G672" s="13"/>
      <c r="M672" s="51"/>
      <c r="N672" s="13"/>
    </row>
    <row r="673" spans="6:14" x14ac:dyDescent="0.25">
      <c r="F673" s="13"/>
      <c r="G673" s="13"/>
      <c r="M673" s="51"/>
      <c r="N673" s="13"/>
    </row>
    <row r="674" spans="6:14" x14ac:dyDescent="0.25">
      <c r="F674" s="13"/>
      <c r="G674" s="13"/>
      <c r="M674" s="51"/>
      <c r="N674" s="13"/>
    </row>
    <row r="675" spans="6:14" x14ac:dyDescent="0.25">
      <c r="F675" s="13"/>
      <c r="G675" s="13"/>
      <c r="M675" s="51"/>
      <c r="N675" s="13"/>
    </row>
    <row r="676" spans="6:14" x14ac:dyDescent="0.25">
      <c r="F676" s="13"/>
      <c r="G676" s="13"/>
      <c r="M676" s="51"/>
      <c r="N676" s="13"/>
    </row>
    <row r="677" spans="6:14" x14ac:dyDescent="0.25">
      <c r="F677" s="13"/>
      <c r="G677" s="13"/>
      <c r="M677" s="51"/>
      <c r="N677" s="13"/>
    </row>
    <row r="678" spans="6:14" x14ac:dyDescent="0.25">
      <c r="F678" s="13"/>
      <c r="G678" s="13"/>
      <c r="M678" s="51"/>
      <c r="N678" s="13"/>
    </row>
    <row r="679" spans="6:14" x14ac:dyDescent="0.25">
      <c r="F679" s="13"/>
      <c r="G679" s="13"/>
      <c r="M679" s="51"/>
      <c r="N679" s="13"/>
    </row>
    <row r="680" spans="6:14" x14ac:dyDescent="0.25">
      <c r="F680" s="13"/>
      <c r="G680" s="13"/>
      <c r="M680" s="51"/>
      <c r="N680" s="13"/>
    </row>
    <row r="681" spans="6:14" x14ac:dyDescent="0.25">
      <c r="F681" s="13"/>
      <c r="G681" s="13"/>
      <c r="M681" s="51"/>
      <c r="N681" s="13"/>
    </row>
    <row r="682" spans="6:14" x14ac:dyDescent="0.25">
      <c r="F682" s="13"/>
      <c r="G682" s="13"/>
      <c r="M682" s="51"/>
      <c r="N682" s="13"/>
    </row>
    <row r="683" spans="6:14" x14ac:dyDescent="0.25">
      <c r="F683" s="13"/>
      <c r="G683" s="13"/>
      <c r="M683" s="51"/>
      <c r="N683" s="13"/>
    </row>
    <row r="684" spans="6:14" x14ac:dyDescent="0.25">
      <c r="F684" s="13"/>
      <c r="G684" s="13"/>
      <c r="M684" s="51"/>
      <c r="N684" s="13"/>
    </row>
    <row r="685" spans="6:14" x14ac:dyDescent="0.25">
      <c r="F685" s="13"/>
      <c r="G685" s="13"/>
      <c r="M685" s="51"/>
      <c r="N685" s="13"/>
    </row>
    <row r="686" spans="6:14" x14ac:dyDescent="0.25">
      <c r="F686" s="13"/>
      <c r="G686" s="13"/>
      <c r="M686" s="51"/>
      <c r="N686" s="13"/>
    </row>
    <row r="687" spans="6:14" x14ac:dyDescent="0.25">
      <c r="F687" s="13"/>
      <c r="G687" s="13"/>
      <c r="M687" s="51"/>
      <c r="N687" s="13"/>
    </row>
    <row r="688" spans="6:14" x14ac:dyDescent="0.25">
      <c r="F688" s="13"/>
      <c r="G688" s="13"/>
      <c r="M688" s="51"/>
      <c r="N688" s="13"/>
    </row>
    <row r="689" spans="6:14" x14ac:dyDescent="0.25">
      <c r="F689" s="13"/>
      <c r="G689" s="13"/>
      <c r="M689" s="51"/>
      <c r="N689" s="13"/>
    </row>
    <row r="690" spans="6:14" x14ac:dyDescent="0.25">
      <c r="F690" s="13"/>
      <c r="G690" s="13"/>
      <c r="M690" s="51"/>
      <c r="N690" s="13"/>
    </row>
    <row r="691" spans="6:14" x14ac:dyDescent="0.25">
      <c r="F691" s="13"/>
      <c r="G691" s="13"/>
      <c r="M691" s="51"/>
      <c r="N691" s="13"/>
    </row>
    <row r="692" spans="6:14" x14ac:dyDescent="0.25">
      <c r="F692" s="13"/>
      <c r="G692" s="13"/>
      <c r="M692" s="51"/>
      <c r="N692" s="13"/>
    </row>
    <row r="693" spans="6:14" x14ac:dyDescent="0.25">
      <c r="F693" s="13"/>
      <c r="G693" s="13"/>
      <c r="M693" s="51"/>
      <c r="N693" s="13"/>
    </row>
    <row r="694" spans="6:14" x14ac:dyDescent="0.25">
      <c r="F694" s="13"/>
      <c r="G694" s="13"/>
      <c r="M694" s="51"/>
      <c r="N694" s="13"/>
    </row>
    <row r="695" spans="6:14" x14ac:dyDescent="0.25">
      <c r="F695" s="13"/>
      <c r="G695" s="13"/>
      <c r="M695" s="51"/>
      <c r="N695" s="13"/>
    </row>
    <row r="696" spans="6:14" x14ac:dyDescent="0.25">
      <c r="F696" s="13"/>
      <c r="G696" s="13"/>
      <c r="M696" s="51"/>
      <c r="N696" s="13"/>
    </row>
    <row r="697" spans="6:14" x14ac:dyDescent="0.25">
      <c r="F697" s="13"/>
      <c r="G697" s="13"/>
      <c r="M697" s="51"/>
      <c r="N697" s="13"/>
    </row>
    <row r="698" spans="6:14" x14ac:dyDescent="0.25">
      <c r="F698" s="13"/>
      <c r="G698" s="13"/>
      <c r="M698" s="51"/>
      <c r="N698" s="13"/>
    </row>
    <row r="699" spans="6:14" x14ac:dyDescent="0.25">
      <c r="F699" s="13"/>
      <c r="G699" s="13"/>
      <c r="M699" s="51"/>
      <c r="N699" s="13"/>
    </row>
    <row r="700" spans="6:14" x14ac:dyDescent="0.25">
      <c r="F700" s="13"/>
      <c r="G700" s="13"/>
      <c r="M700" s="51"/>
      <c r="N700" s="13"/>
    </row>
    <row r="701" spans="6:14" x14ac:dyDescent="0.25">
      <c r="F701" s="13"/>
      <c r="G701" s="13"/>
      <c r="M701" s="51"/>
      <c r="N701" s="13"/>
    </row>
    <row r="702" spans="6:14" x14ac:dyDescent="0.25">
      <c r="F702" s="13"/>
      <c r="G702" s="13"/>
      <c r="M702" s="51"/>
      <c r="N702" s="13"/>
    </row>
    <row r="703" spans="6:14" x14ac:dyDescent="0.25">
      <c r="F703" s="13"/>
      <c r="G703" s="13"/>
      <c r="M703" s="51"/>
      <c r="N703" s="13"/>
    </row>
    <row r="704" spans="6:14" x14ac:dyDescent="0.25">
      <c r="F704" s="13"/>
      <c r="G704" s="13"/>
      <c r="M704" s="51"/>
      <c r="N704" s="13"/>
    </row>
    <row r="705" spans="6:14" x14ac:dyDescent="0.25">
      <c r="F705" s="13"/>
      <c r="G705" s="13"/>
      <c r="M705" s="51"/>
      <c r="N705" s="13"/>
    </row>
    <row r="706" spans="6:14" x14ac:dyDescent="0.25">
      <c r="F706" s="13"/>
      <c r="G706" s="13"/>
      <c r="M706" s="51"/>
      <c r="N706" s="13"/>
    </row>
    <row r="707" spans="6:14" x14ac:dyDescent="0.25">
      <c r="F707" s="13"/>
      <c r="G707" s="13"/>
      <c r="M707" s="51"/>
      <c r="N707" s="13"/>
    </row>
    <row r="708" spans="6:14" x14ac:dyDescent="0.25">
      <c r="F708" s="13"/>
      <c r="G708" s="13"/>
      <c r="M708" s="51"/>
      <c r="N708" s="13"/>
    </row>
    <row r="709" spans="6:14" x14ac:dyDescent="0.25">
      <c r="F709" s="13"/>
      <c r="G709" s="13"/>
      <c r="M709" s="51"/>
      <c r="N709" s="13"/>
    </row>
    <row r="710" spans="6:14" x14ac:dyDescent="0.25">
      <c r="F710" s="13"/>
      <c r="G710" s="13"/>
      <c r="M710" s="51"/>
      <c r="N710" s="13"/>
    </row>
    <row r="711" spans="6:14" x14ac:dyDescent="0.25">
      <c r="F711" s="13"/>
      <c r="G711" s="13"/>
      <c r="M711" s="51"/>
      <c r="N711" s="13"/>
    </row>
    <row r="712" spans="6:14" x14ac:dyDescent="0.25">
      <c r="F712" s="13"/>
      <c r="G712" s="13"/>
      <c r="M712" s="51"/>
      <c r="N712" s="13"/>
    </row>
    <row r="713" spans="6:14" x14ac:dyDescent="0.25">
      <c r="F713" s="13"/>
      <c r="G713" s="13"/>
      <c r="M713" s="51"/>
      <c r="N713" s="13"/>
    </row>
    <row r="714" spans="6:14" x14ac:dyDescent="0.25">
      <c r="F714" s="13"/>
      <c r="G714" s="13"/>
      <c r="M714" s="51"/>
      <c r="N714" s="13"/>
    </row>
    <row r="715" spans="6:14" x14ac:dyDescent="0.25">
      <c r="F715" s="13"/>
      <c r="G715" s="13"/>
      <c r="M715" s="51"/>
      <c r="N715" s="13"/>
    </row>
    <row r="716" spans="6:14" x14ac:dyDescent="0.25">
      <c r="F716" s="13"/>
      <c r="G716" s="13"/>
      <c r="M716" s="51"/>
      <c r="N716" s="13"/>
    </row>
    <row r="717" spans="6:14" x14ac:dyDescent="0.25">
      <c r="F717" s="13"/>
      <c r="G717" s="13"/>
      <c r="M717" s="51"/>
      <c r="N717" s="13"/>
    </row>
    <row r="718" spans="6:14" x14ac:dyDescent="0.25">
      <c r="F718" s="13"/>
      <c r="G718" s="13"/>
      <c r="M718" s="51"/>
      <c r="N718" s="13"/>
    </row>
    <row r="719" spans="6:14" x14ac:dyDescent="0.25">
      <c r="F719" s="13"/>
      <c r="G719" s="13"/>
      <c r="M719" s="51"/>
      <c r="N719" s="13"/>
    </row>
    <row r="720" spans="6:14" x14ac:dyDescent="0.25">
      <c r="F720" s="13"/>
      <c r="G720" s="13"/>
      <c r="M720" s="51"/>
      <c r="N720" s="13"/>
    </row>
    <row r="721" spans="6:14" x14ac:dyDescent="0.25">
      <c r="F721" s="13"/>
      <c r="G721" s="13"/>
      <c r="M721" s="51"/>
      <c r="N721" s="13"/>
    </row>
    <row r="722" spans="6:14" x14ac:dyDescent="0.25">
      <c r="F722" s="13"/>
      <c r="G722" s="13"/>
      <c r="M722" s="51"/>
      <c r="N722" s="13"/>
    </row>
    <row r="723" spans="6:14" x14ac:dyDescent="0.25">
      <c r="F723" s="13"/>
      <c r="G723" s="13"/>
      <c r="M723" s="51"/>
      <c r="N723" s="13"/>
    </row>
    <row r="724" spans="6:14" x14ac:dyDescent="0.25">
      <c r="F724" s="13"/>
      <c r="G724" s="13"/>
      <c r="M724" s="51"/>
      <c r="N724" s="13"/>
    </row>
    <row r="725" spans="6:14" x14ac:dyDescent="0.25">
      <c r="F725" s="13"/>
      <c r="G725" s="13"/>
      <c r="M725" s="51"/>
      <c r="N725" s="13"/>
    </row>
    <row r="726" spans="6:14" x14ac:dyDescent="0.25">
      <c r="F726" s="13"/>
      <c r="G726" s="13"/>
      <c r="M726" s="51"/>
      <c r="N726" s="13"/>
    </row>
    <row r="727" spans="6:14" x14ac:dyDescent="0.25">
      <c r="F727" s="13"/>
      <c r="G727" s="13"/>
      <c r="M727" s="51"/>
      <c r="N727" s="13"/>
    </row>
    <row r="728" spans="6:14" x14ac:dyDescent="0.25">
      <c r="F728" s="13"/>
      <c r="G728" s="13"/>
      <c r="M728" s="51"/>
      <c r="N728" s="13"/>
    </row>
    <row r="729" spans="6:14" x14ac:dyDescent="0.25">
      <c r="F729" s="13"/>
      <c r="G729" s="13"/>
      <c r="M729" s="51"/>
      <c r="N729" s="13"/>
    </row>
    <row r="730" spans="6:14" x14ac:dyDescent="0.25">
      <c r="F730" s="13"/>
      <c r="G730" s="13"/>
      <c r="M730" s="51"/>
      <c r="N730" s="13"/>
    </row>
    <row r="731" spans="6:14" x14ac:dyDescent="0.25">
      <c r="F731" s="13"/>
      <c r="G731" s="13"/>
      <c r="M731" s="51"/>
      <c r="N731" s="13"/>
    </row>
    <row r="732" spans="6:14" x14ac:dyDescent="0.25">
      <c r="F732" s="13"/>
      <c r="G732" s="13"/>
      <c r="M732" s="51"/>
      <c r="N732" s="13"/>
    </row>
    <row r="733" spans="6:14" x14ac:dyDescent="0.25">
      <c r="F733" s="13"/>
      <c r="G733" s="13"/>
      <c r="M733" s="51"/>
      <c r="N733" s="13"/>
    </row>
    <row r="734" spans="6:14" x14ac:dyDescent="0.25">
      <c r="F734" s="13"/>
      <c r="G734" s="13"/>
      <c r="M734" s="51"/>
      <c r="N734" s="13"/>
    </row>
    <row r="735" spans="6:14" x14ac:dyDescent="0.25">
      <c r="F735" s="13"/>
      <c r="G735" s="13"/>
      <c r="M735" s="51"/>
      <c r="N735" s="13"/>
    </row>
    <row r="736" spans="6:14" x14ac:dyDescent="0.25">
      <c r="F736" s="13"/>
      <c r="G736" s="13"/>
      <c r="M736" s="51"/>
      <c r="N736" s="13"/>
    </row>
    <row r="737" spans="6:14" x14ac:dyDescent="0.25">
      <c r="F737" s="13"/>
      <c r="G737" s="13"/>
      <c r="M737" s="51"/>
      <c r="N737" s="13"/>
    </row>
    <row r="738" spans="6:14" x14ac:dyDescent="0.25">
      <c r="F738" s="13"/>
      <c r="G738" s="13"/>
      <c r="M738" s="51"/>
      <c r="N738" s="13"/>
    </row>
    <row r="739" spans="6:14" x14ac:dyDescent="0.25">
      <c r="F739" s="13"/>
      <c r="G739" s="13"/>
      <c r="M739" s="51"/>
      <c r="N739" s="13"/>
    </row>
    <row r="740" spans="6:14" x14ac:dyDescent="0.25">
      <c r="F740" s="13"/>
      <c r="G740" s="13"/>
      <c r="M740" s="51"/>
      <c r="N740" s="13"/>
    </row>
    <row r="741" spans="6:14" x14ac:dyDescent="0.25">
      <c r="F741" s="13"/>
      <c r="G741" s="13"/>
      <c r="M741" s="51"/>
      <c r="N741" s="13"/>
    </row>
    <row r="742" spans="6:14" x14ac:dyDescent="0.25">
      <c r="F742" s="13"/>
      <c r="G742" s="13"/>
      <c r="M742" s="51"/>
      <c r="N742" s="13"/>
    </row>
    <row r="743" spans="6:14" x14ac:dyDescent="0.25">
      <c r="F743" s="13"/>
      <c r="G743" s="13"/>
      <c r="M743" s="51"/>
      <c r="N743" s="13"/>
    </row>
    <row r="744" spans="6:14" x14ac:dyDescent="0.25">
      <c r="F744" s="13"/>
      <c r="G744" s="13"/>
      <c r="M744" s="51"/>
      <c r="N744" s="13"/>
    </row>
    <row r="745" spans="6:14" x14ac:dyDescent="0.25">
      <c r="F745" s="13"/>
      <c r="G745" s="13"/>
      <c r="M745" s="51"/>
      <c r="N745" s="13"/>
    </row>
    <row r="746" spans="6:14" x14ac:dyDescent="0.25">
      <c r="F746" s="13"/>
      <c r="G746" s="13"/>
      <c r="M746" s="51"/>
      <c r="N746" s="13"/>
    </row>
    <row r="747" spans="6:14" x14ac:dyDescent="0.25">
      <c r="F747" s="13"/>
      <c r="G747" s="13"/>
      <c r="M747" s="51"/>
      <c r="N747" s="13"/>
    </row>
    <row r="748" spans="6:14" x14ac:dyDescent="0.25">
      <c r="F748" s="13"/>
      <c r="G748" s="13"/>
      <c r="M748" s="51"/>
      <c r="N748" s="13"/>
    </row>
    <row r="749" spans="6:14" x14ac:dyDescent="0.25">
      <c r="F749" s="13"/>
      <c r="G749" s="13"/>
      <c r="M749" s="51"/>
      <c r="N749" s="13"/>
    </row>
    <row r="750" spans="6:14" x14ac:dyDescent="0.25">
      <c r="F750" s="13"/>
      <c r="G750" s="13"/>
      <c r="M750" s="51"/>
      <c r="N750" s="13"/>
    </row>
    <row r="751" spans="6:14" x14ac:dyDescent="0.25">
      <c r="F751" s="13"/>
      <c r="G751" s="13"/>
      <c r="M751" s="51"/>
      <c r="N751" s="13"/>
    </row>
    <row r="752" spans="6:14" x14ac:dyDescent="0.25">
      <c r="F752" s="13"/>
      <c r="G752" s="13"/>
      <c r="M752" s="51"/>
      <c r="N752" s="13"/>
    </row>
    <row r="753" spans="6:14" x14ac:dyDescent="0.25">
      <c r="F753" s="13"/>
      <c r="G753" s="13"/>
      <c r="M753" s="51"/>
      <c r="N753" s="13"/>
    </row>
    <row r="754" spans="6:14" x14ac:dyDescent="0.25">
      <c r="F754" s="13"/>
      <c r="G754" s="13"/>
      <c r="M754" s="51"/>
      <c r="N754" s="13"/>
    </row>
    <row r="755" spans="6:14" x14ac:dyDescent="0.25">
      <c r="F755" s="13"/>
      <c r="G755" s="13"/>
      <c r="M755" s="51"/>
      <c r="N755" s="13"/>
    </row>
    <row r="756" spans="6:14" x14ac:dyDescent="0.25">
      <c r="F756" s="13"/>
      <c r="G756" s="13"/>
      <c r="M756" s="51"/>
      <c r="N756" s="13"/>
    </row>
    <row r="757" spans="6:14" x14ac:dyDescent="0.25">
      <c r="F757" s="13"/>
      <c r="G757" s="13"/>
      <c r="M757" s="51"/>
      <c r="N757" s="13"/>
    </row>
    <row r="758" spans="6:14" x14ac:dyDescent="0.25">
      <c r="F758" s="13"/>
      <c r="G758" s="13"/>
      <c r="M758" s="51"/>
      <c r="N758" s="13"/>
    </row>
    <row r="759" spans="6:14" x14ac:dyDescent="0.25">
      <c r="F759" s="13"/>
      <c r="G759" s="13"/>
      <c r="M759" s="51"/>
      <c r="N759" s="13"/>
    </row>
    <row r="760" spans="6:14" x14ac:dyDescent="0.25">
      <c r="F760" s="13"/>
      <c r="G760" s="13"/>
      <c r="M760" s="51"/>
      <c r="N760" s="13"/>
    </row>
    <row r="761" spans="6:14" x14ac:dyDescent="0.25">
      <c r="F761" s="13"/>
      <c r="G761" s="13"/>
      <c r="M761" s="51"/>
      <c r="N761" s="13"/>
    </row>
    <row r="762" spans="6:14" x14ac:dyDescent="0.25">
      <c r="F762" s="13"/>
      <c r="G762" s="13"/>
      <c r="M762" s="51"/>
      <c r="N762" s="13"/>
    </row>
    <row r="763" spans="6:14" x14ac:dyDescent="0.25">
      <c r="F763" s="13"/>
      <c r="G763" s="13"/>
      <c r="M763" s="51"/>
      <c r="N763" s="13"/>
    </row>
    <row r="764" spans="6:14" x14ac:dyDescent="0.25">
      <c r="F764" s="13"/>
      <c r="G764" s="13"/>
      <c r="M764" s="51"/>
      <c r="N764" s="13"/>
    </row>
    <row r="765" spans="6:14" x14ac:dyDescent="0.25">
      <c r="F765" s="13"/>
      <c r="G765" s="13"/>
      <c r="M765" s="51"/>
      <c r="N765" s="13"/>
    </row>
    <row r="766" spans="6:14" x14ac:dyDescent="0.25">
      <c r="F766" s="13"/>
      <c r="G766" s="13"/>
      <c r="M766" s="51"/>
      <c r="N766" s="13"/>
    </row>
    <row r="767" spans="6:14" x14ac:dyDescent="0.25">
      <c r="F767" s="13"/>
      <c r="G767" s="13"/>
      <c r="M767" s="51"/>
      <c r="N767" s="13"/>
    </row>
    <row r="768" spans="6:14" x14ac:dyDescent="0.25">
      <c r="F768" s="13"/>
      <c r="G768" s="13"/>
      <c r="M768" s="51"/>
      <c r="N768" s="13"/>
    </row>
    <row r="769" spans="6:14" x14ac:dyDescent="0.25">
      <c r="F769" s="13"/>
      <c r="G769" s="13"/>
      <c r="M769" s="51"/>
      <c r="N769" s="13"/>
    </row>
    <row r="770" spans="6:14" x14ac:dyDescent="0.25">
      <c r="F770" s="13"/>
      <c r="G770" s="13"/>
      <c r="M770" s="51"/>
      <c r="N770" s="13"/>
    </row>
    <row r="771" spans="6:14" x14ac:dyDescent="0.25">
      <c r="F771" s="13"/>
      <c r="G771" s="13"/>
      <c r="M771" s="51"/>
      <c r="N771" s="13"/>
    </row>
    <row r="772" spans="6:14" x14ac:dyDescent="0.25">
      <c r="F772" s="13"/>
      <c r="G772" s="13"/>
      <c r="M772" s="51"/>
      <c r="N772" s="13"/>
    </row>
    <row r="773" spans="6:14" x14ac:dyDescent="0.25">
      <c r="F773" s="13"/>
      <c r="G773" s="13"/>
      <c r="M773" s="51"/>
      <c r="N773" s="13"/>
    </row>
    <row r="774" spans="6:14" x14ac:dyDescent="0.25">
      <c r="F774" s="13"/>
      <c r="G774" s="13"/>
      <c r="M774" s="51"/>
      <c r="N774" s="13"/>
    </row>
    <row r="775" spans="6:14" x14ac:dyDescent="0.25">
      <c r="F775" s="13"/>
      <c r="G775" s="13"/>
      <c r="M775" s="51"/>
      <c r="N775" s="13"/>
    </row>
    <row r="776" spans="6:14" x14ac:dyDescent="0.25">
      <c r="F776" s="13"/>
      <c r="G776" s="13"/>
      <c r="M776" s="51"/>
      <c r="N776" s="13"/>
    </row>
    <row r="777" spans="6:14" x14ac:dyDescent="0.25">
      <c r="F777" s="13"/>
      <c r="G777" s="13"/>
      <c r="M777" s="51"/>
      <c r="N777" s="13"/>
    </row>
    <row r="778" spans="6:14" x14ac:dyDescent="0.25">
      <c r="F778" s="13"/>
      <c r="G778" s="13"/>
      <c r="M778" s="51"/>
      <c r="N778" s="13"/>
    </row>
    <row r="779" spans="6:14" x14ac:dyDescent="0.25">
      <c r="F779" s="13"/>
      <c r="G779" s="13"/>
      <c r="M779" s="51"/>
      <c r="N779" s="13"/>
    </row>
    <row r="780" spans="6:14" x14ac:dyDescent="0.25">
      <c r="F780" s="13"/>
      <c r="G780" s="13"/>
      <c r="M780" s="51"/>
      <c r="N780" s="13"/>
    </row>
    <row r="781" spans="6:14" x14ac:dyDescent="0.25">
      <c r="F781" s="13"/>
      <c r="G781" s="13"/>
      <c r="M781" s="51"/>
      <c r="N781" s="13"/>
    </row>
    <row r="782" spans="6:14" x14ac:dyDescent="0.25">
      <c r="F782" s="13"/>
      <c r="G782" s="13"/>
      <c r="M782" s="51"/>
      <c r="N782" s="13"/>
    </row>
    <row r="783" spans="6:14" x14ac:dyDescent="0.25">
      <c r="F783" s="13"/>
      <c r="G783" s="13"/>
      <c r="M783" s="51"/>
      <c r="N783" s="13"/>
    </row>
    <row r="784" spans="6:14" x14ac:dyDescent="0.25">
      <c r="F784" s="13"/>
      <c r="G784" s="13"/>
      <c r="M784" s="51"/>
      <c r="N784" s="13"/>
    </row>
    <row r="785" spans="6:14" x14ac:dyDescent="0.25">
      <c r="F785" s="13"/>
      <c r="G785" s="13"/>
      <c r="M785" s="51"/>
      <c r="N785" s="13"/>
    </row>
    <row r="786" spans="6:14" x14ac:dyDescent="0.25">
      <c r="F786" s="13"/>
      <c r="G786" s="13"/>
      <c r="M786" s="51"/>
      <c r="N786" s="13"/>
    </row>
    <row r="787" spans="6:14" x14ac:dyDescent="0.25">
      <c r="F787" s="13"/>
      <c r="G787" s="13"/>
      <c r="M787" s="51"/>
      <c r="N787" s="13"/>
    </row>
    <row r="788" spans="6:14" x14ac:dyDescent="0.25">
      <c r="F788" s="13"/>
      <c r="G788" s="13"/>
      <c r="M788" s="51"/>
      <c r="N788" s="13"/>
    </row>
    <row r="789" spans="6:14" x14ac:dyDescent="0.25">
      <c r="F789" s="13"/>
      <c r="G789" s="13"/>
      <c r="M789" s="51"/>
      <c r="N789" s="13"/>
    </row>
    <row r="790" spans="6:14" x14ac:dyDescent="0.25">
      <c r="F790" s="13"/>
      <c r="G790" s="13"/>
      <c r="M790" s="51"/>
      <c r="N790" s="13"/>
    </row>
    <row r="791" spans="6:14" x14ac:dyDescent="0.25">
      <c r="F791" s="13"/>
      <c r="G791" s="13"/>
      <c r="M791" s="51"/>
      <c r="N791" s="13"/>
    </row>
    <row r="792" spans="6:14" x14ac:dyDescent="0.25">
      <c r="F792" s="13"/>
      <c r="G792" s="13"/>
      <c r="M792" s="51"/>
      <c r="N792" s="13"/>
    </row>
    <row r="793" spans="6:14" x14ac:dyDescent="0.25">
      <c r="F793" s="13"/>
      <c r="G793" s="13"/>
      <c r="M793" s="51"/>
      <c r="N793" s="13"/>
    </row>
    <row r="794" spans="6:14" x14ac:dyDescent="0.25">
      <c r="F794" s="13"/>
      <c r="G794" s="13"/>
      <c r="M794" s="51"/>
      <c r="N794" s="13"/>
    </row>
    <row r="795" spans="6:14" x14ac:dyDescent="0.25">
      <c r="F795" s="13"/>
      <c r="G795" s="13"/>
      <c r="M795" s="51"/>
      <c r="N795" s="13"/>
    </row>
    <row r="796" spans="6:14" x14ac:dyDescent="0.25">
      <c r="F796" s="13"/>
      <c r="G796" s="13"/>
      <c r="M796" s="51"/>
      <c r="N796" s="13"/>
    </row>
    <row r="797" spans="6:14" x14ac:dyDescent="0.25">
      <c r="F797" s="13"/>
      <c r="G797" s="13"/>
      <c r="M797" s="51"/>
      <c r="N797" s="13"/>
    </row>
    <row r="798" spans="6:14" x14ac:dyDescent="0.25">
      <c r="F798" s="13"/>
      <c r="G798" s="13"/>
      <c r="M798" s="51"/>
      <c r="N798" s="13"/>
    </row>
    <row r="799" spans="6:14" x14ac:dyDescent="0.25">
      <c r="F799" s="13"/>
      <c r="G799" s="13"/>
      <c r="M799" s="51"/>
      <c r="N799" s="13"/>
    </row>
    <row r="800" spans="6:14" x14ac:dyDescent="0.25">
      <c r="F800" s="13"/>
      <c r="G800" s="13"/>
      <c r="M800" s="51"/>
      <c r="N800" s="13"/>
    </row>
    <row r="801" spans="6:14" x14ac:dyDescent="0.25">
      <c r="F801" s="13"/>
      <c r="G801" s="13"/>
      <c r="M801" s="51"/>
      <c r="N801" s="13"/>
    </row>
    <row r="802" spans="6:14" x14ac:dyDescent="0.25">
      <c r="F802" s="13"/>
      <c r="G802" s="13"/>
      <c r="M802" s="51"/>
      <c r="N802" s="13"/>
    </row>
    <row r="803" spans="6:14" x14ac:dyDescent="0.25">
      <c r="F803" s="13"/>
      <c r="G803" s="13"/>
      <c r="M803" s="51"/>
      <c r="N803" s="13"/>
    </row>
    <row r="804" spans="6:14" x14ac:dyDescent="0.25">
      <c r="F804" s="13"/>
      <c r="G804" s="13"/>
      <c r="M804" s="51"/>
      <c r="N804" s="13"/>
    </row>
    <row r="805" spans="6:14" x14ac:dyDescent="0.25">
      <c r="F805" s="13"/>
      <c r="G805" s="13"/>
      <c r="M805" s="51"/>
      <c r="N805" s="13"/>
    </row>
    <row r="806" spans="6:14" x14ac:dyDescent="0.25">
      <c r="F806" s="13"/>
      <c r="G806" s="13"/>
      <c r="M806" s="51"/>
      <c r="N806" s="13"/>
    </row>
    <row r="807" spans="6:14" x14ac:dyDescent="0.25">
      <c r="F807" s="13"/>
      <c r="G807" s="13"/>
      <c r="M807" s="51"/>
      <c r="N807" s="13"/>
    </row>
    <row r="808" spans="6:14" x14ac:dyDescent="0.25">
      <c r="F808" s="13"/>
      <c r="G808" s="13"/>
      <c r="M808" s="51"/>
      <c r="N808" s="13"/>
    </row>
    <row r="809" spans="6:14" x14ac:dyDescent="0.25">
      <c r="F809" s="13"/>
      <c r="G809" s="13"/>
      <c r="M809" s="51"/>
      <c r="N809" s="13"/>
    </row>
    <row r="810" spans="6:14" x14ac:dyDescent="0.25">
      <c r="F810" s="13"/>
      <c r="G810" s="13"/>
      <c r="M810" s="51"/>
      <c r="N810" s="13"/>
    </row>
    <row r="811" spans="6:14" x14ac:dyDescent="0.25">
      <c r="F811" s="13"/>
      <c r="G811" s="13"/>
      <c r="M811" s="51"/>
      <c r="N811" s="13"/>
    </row>
    <row r="812" spans="6:14" x14ac:dyDescent="0.25">
      <c r="F812" s="13"/>
      <c r="G812" s="13"/>
      <c r="M812" s="51"/>
      <c r="N812" s="13"/>
    </row>
    <row r="813" spans="6:14" x14ac:dyDescent="0.25">
      <c r="F813" s="13"/>
      <c r="G813" s="13"/>
      <c r="M813" s="51"/>
      <c r="N813" s="13"/>
    </row>
    <row r="814" spans="6:14" x14ac:dyDescent="0.25">
      <c r="F814" s="13"/>
      <c r="G814" s="13"/>
      <c r="M814" s="51"/>
      <c r="N814" s="13"/>
    </row>
    <row r="815" spans="6:14" x14ac:dyDescent="0.25">
      <c r="F815" s="13"/>
      <c r="G815" s="13"/>
      <c r="M815" s="51"/>
      <c r="N815" s="13"/>
    </row>
    <row r="816" spans="6:14" x14ac:dyDescent="0.25">
      <c r="F816" s="13"/>
      <c r="G816" s="13"/>
      <c r="M816" s="51"/>
      <c r="N816" s="13"/>
    </row>
    <row r="817" spans="6:14" x14ac:dyDescent="0.25">
      <c r="F817" s="13"/>
      <c r="G817" s="13"/>
      <c r="M817" s="51"/>
      <c r="N817" s="13"/>
    </row>
    <row r="818" spans="6:14" x14ac:dyDescent="0.25">
      <c r="F818" s="13"/>
      <c r="G818" s="13"/>
      <c r="M818" s="51"/>
      <c r="N818" s="13"/>
    </row>
    <row r="819" spans="6:14" x14ac:dyDescent="0.25">
      <c r="F819" s="13"/>
      <c r="G819" s="13"/>
      <c r="M819" s="51"/>
      <c r="N819" s="13"/>
    </row>
    <row r="820" spans="6:14" x14ac:dyDescent="0.25">
      <c r="F820" s="13"/>
      <c r="G820" s="13"/>
      <c r="M820" s="51"/>
      <c r="N820" s="13"/>
    </row>
    <row r="821" spans="6:14" x14ac:dyDescent="0.25">
      <c r="F821" s="13"/>
      <c r="G821" s="13"/>
      <c r="M821" s="51"/>
      <c r="N821" s="13"/>
    </row>
    <row r="822" spans="6:14" x14ac:dyDescent="0.25">
      <c r="F822" s="13"/>
      <c r="G822" s="13"/>
      <c r="M822" s="51"/>
      <c r="N822" s="13"/>
    </row>
    <row r="823" spans="6:14" x14ac:dyDescent="0.25">
      <c r="F823" s="13"/>
      <c r="G823" s="13"/>
      <c r="M823" s="51"/>
      <c r="N823" s="13"/>
    </row>
    <row r="824" spans="6:14" x14ac:dyDescent="0.25">
      <c r="F824" s="13"/>
      <c r="G824" s="13"/>
      <c r="M824" s="51"/>
      <c r="N824" s="13"/>
    </row>
    <row r="825" spans="6:14" x14ac:dyDescent="0.25">
      <c r="F825" s="13"/>
      <c r="G825" s="13"/>
      <c r="M825" s="51"/>
      <c r="N825" s="13"/>
    </row>
    <row r="826" spans="6:14" x14ac:dyDescent="0.25">
      <c r="F826" s="13"/>
      <c r="G826" s="13"/>
      <c r="M826" s="51"/>
      <c r="N826" s="13"/>
    </row>
    <row r="827" spans="6:14" x14ac:dyDescent="0.25">
      <c r="F827" s="13"/>
      <c r="G827" s="13"/>
      <c r="M827" s="51"/>
      <c r="N827" s="13"/>
    </row>
    <row r="828" spans="6:14" x14ac:dyDescent="0.25">
      <c r="F828" s="13"/>
      <c r="G828" s="13"/>
      <c r="M828" s="51"/>
      <c r="N828" s="13"/>
    </row>
    <row r="829" spans="6:14" x14ac:dyDescent="0.25">
      <c r="F829" s="13"/>
      <c r="G829" s="13"/>
      <c r="M829" s="51"/>
      <c r="N829" s="13"/>
    </row>
    <row r="830" spans="6:14" x14ac:dyDescent="0.25">
      <c r="F830" s="13"/>
      <c r="G830" s="13"/>
      <c r="M830" s="51"/>
      <c r="N830" s="13"/>
    </row>
    <row r="831" spans="6:14" x14ac:dyDescent="0.25">
      <c r="F831" s="13"/>
      <c r="G831" s="13"/>
      <c r="M831" s="51"/>
      <c r="N831" s="13"/>
    </row>
    <row r="832" spans="6:14" x14ac:dyDescent="0.25">
      <c r="F832" s="13"/>
      <c r="G832" s="13"/>
      <c r="M832" s="51"/>
      <c r="N832" s="13"/>
    </row>
    <row r="833" spans="6:14" x14ac:dyDescent="0.25">
      <c r="F833" s="13"/>
      <c r="G833" s="13"/>
      <c r="M833" s="51"/>
      <c r="N833" s="13"/>
    </row>
    <row r="834" spans="6:14" x14ac:dyDescent="0.25">
      <c r="F834" s="13"/>
      <c r="G834" s="13"/>
      <c r="M834" s="51"/>
      <c r="N834" s="13"/>
    </row>
    <row r="835" spans="6:14" x14ac:dyDescent="0.25">
      <c r="F835" s="13"/>
      <c r="G835" s="13"/>
      <c r="M835" s="51"/>
      <c r="N835" s="13"/>
    </row>
    <row r="836" spans="6:14" x14ac:dyDescent="0.25">
      <c r="F836" s="13"/>
      <c r="G836" s="13"/>
      <c r="M836" s="51"/>
      <c r="N836" s="13"/>
    </row>
    <row r="837" spans="6:14" x14ac:dyDescent="0.25">
      <c r="F837" s="13"/>
      <c r="G837" s="13"/>
      <c r="M837" s="51"/>
      <c r="N837" s="13"/>
    </row>
    <row r="838" spans="6:14" x14ac:dyDescent="0.25">
      <c r="F838" s="13"/>
      <c r="G838" s="13"/>
      <c r="M838" s="51"/>
      <c r="N838" s="13"/>
    </row>
    <row r="839" spans="6:14" x14ac:dyDescent="0.25">
      <c r="F839" s="13"/>
      <c r="G839" s="13"/>
      <c r="M839" s="51"/>
      <c r="N839" s="13"/>
    </row>
    <row r="840" spans="6:14" x14ac:dyDescent="0.25">
      <c r="F840" s="13"/>
      <c r="G840" s="13"/>
      <c r="M840" s="51"/>
      <c r="N840" s="13"/>
    </row>
    <row r="841" spans="6:14" x14ac:dyDescent="0.25">
      <c r="F841" s="13"/>
      <c r="G841" s="13"/>
      <c r="M841" s="51"/>
      <c r="N841" s="13"/>
    </row>
    <row r="842" spans="6:14" x14ac:dyDescent="0.25">
      <c r="F842" s="13"/>
      <c r="G842" s="13"/>
      <c r="M842" s="51"/>
      <c r="N842" s="13"/>
    </row>
    <row r="843" spans="6:14" x14ac:dyDescent="0.25">
      <c r="F843" s="13"/>
      <c r="G843" s="13"/>
      <c r="M843" s="51"/>
      <c r="N843" s="13"/>
    </row>
    <row r="844" spans="6:14" x14ac:dyDescent="0.25">
      <c r="F844" s="13"/>
      <c r="G844" s="13"/>
      <c r="M844" s="51"/>
      <c r="N844" s="13"/>
    </row>
    <row r="845" spans="6:14" x14ac:dyDescent="0.25">
      <c r="F845" s="13"/>
      <c r="G845" s="13"/>
      <c r="M845" s="51"/>
      <c r="N845" s="13"/>
    </row>
    <row r="846" spans="6:14" x14ac:dyDescent="0.25">
      <c r="F846" s="13"/>
      <c r="G846" s="13"/>
      <c r="M846" s="51"/>
      <c r="N846" s="13"/>
    </row>
    <row r="847" spans="6:14" x14ac:dyDescent="0.25">
      <c r="F847" s="13"/>
      <c r="G847" s="13"/>
      <c r="M847" s="51"/>
      <c r="N847" s="13"/>
    </row>
    <row r="848" spans="6:14" x14ac:dyDescent="0.25">
      <c r="F848" s="13"/>
      <c r="G848" s="13"/>
      <c r="M848" s="51"/>
      <c r="N848" s="13"/>
    </row>
    <row r="849" spans="6:14" x14ac:dyDescent="0.25">
      <c r="F849" s="13"/>
      <c r="G849" s="13"/>
      <c r="M849" s="51"/>
      <c r="N849" s="13"/>
    </row>
    <row r="850" spans="6:14" x14ac:dyDescent="0.25">
      <c r="F850" s="13"/>
      <c r="G850" s="13"/>
      <c r="M850" s="51"/>
      <c r="N850" s="13"/>
    </row>
    <row r="851" spans="6:14" x14ac:dyDescent="0.25">
      <c r="F851" s="13"/>
      <c r="G851" s="13"/>
      <c r="M851" s="51"/>
      <c r="N851" s="13"/>
    </row>
    <row r="852" spans="6:14" x14ac:dyDescent="0.25">
      <c r="F852" s="13"/>
      <c r="G852" s="13"/>
      <c r="M852" s="51"/>
      <c r="N852" s="13"/>
    </row>
    <row r="853" spans="6:14" x14ac:dyDescent="0.25">
      <c r="F853" s="13"/>
      <c r="G853" s="13"/>
      <c r="M853" s="51"/>
      <c r="N853" s="13"/>
    </row>
    <row r="854" spans="6:14" x14ac:dyDescent="0.25">
      <c r="F854" s="13"/>
      <c r="G854" s="13"/>
      <c r="M854" s="51"/>
      <c r="N854" s="13"/>
    </row>
    <row r="855" spans="6:14" x14ac:dyDescent="0.25">
      <c r="F855" s="13"/>
      <c r="G855" s="13"/>
      <c r="M855" s="51"/>
      <c r="N855" s="13"/>
    </row>
    <row r="856" spans="6:14" x14ac:dyDescent="0.25">
      <c r="F856" s="13"/>
      <c r="G856" s="13"/>
      <c r="M856" s="51"/>
      <c r="N856" s="13"/>
    </row>
    <row r="857" spans="6:14" x14ac:dyDescent="0.25">
      <c r="F857" s="13"/>
      <c r="G857" s="13"/>
      <c r="M857" s="51"/>
      <c r="N857" s="13"/>
    </row>
    <row r="858" spans="6:14" x14ac:dyDescent="0.25">
      <c r="F858" s="13"/>
      <c r="G858" s="13"/>
      <c r="M858" s="51"/>
      <c r="N858" s="13"/>
    </row>
    <row r="859" spans="6:14" x14ac:dyDescent="0.25">
      <c r="F859" s="13"/>
      <c r="G859" s="13"/>
      <c r="M859" s="51"/>
      <c r="N859" s="13"/>
    </row>
    <row r="860" spans="6:14" x14ac:dyDescent="0.25">
      <c r="F860" s="13"/>
      <c r="G860" s="13"/>
      <c r="M860" s="51"/>
      <c r="N860" s="13"/>
    </row>
    <row r="861" spans="6:14" x14ac:dyDescent="0.25">
      <c r="F861" s="13"/>
      <c r="G861" s="13"/>
      <c r="M861" s="51"/>
      <c r="N861" s="13"/>
    </row>
    <row r="862" spans="6:14" x14ac:dyDescent="0.25">
      <c r="F862" s="13"/>
      <c r="G862" s="13"/>
      <c r="M862" s="51"/>
      <c r="N862" s="13"/>
    </row>
    <row r="863" spans="6:14" x14ac:dyDescent="0.25">
      <c r="F863" s="13"/>
      <c r="G863" s="13"/>
      <c r="M863" s="51"/>
      <c r="N863" s="13"/>
    </row>
    <row r="864" spans="6:14" x14ac:dyDescent="0.25">
      <c r="F864" s="13"/>
      <c r="G864" s="13"/>
      <c r="M864" s="51"/>
      <c r="N864" s="13"/>
    </row>
    <row r="865" spans="6:14" x14ac:dyDescent="0.25">
      <c r="F865" s="13"/>
      <c r="G865" s="13"/>
      <c r="M865" s="51"/>
      <c r="N865" s="13"/>
    </row>
    <row r="866" spans="6:14" x14ac:dyDescent="0.25">
      <c r="F866" s="13"/>
      <c r="G866" s="13"/>
      <c r="M866" s="51"/>
      <c r="N866" s="13"/>
    </row>
    <row r="867" spans="6:14" x14ac:dyDescent="0.25">
      <c r="F867" s="13"/>
      <c r="G867" s="13"/>
      <c r="M867" s="51"/>
      <c r="N867" s="13"/>
    </row>
    <row r="868" spans="6:14" x14ac:dyDescent="0.25">
      <c r="F868" s="13"/>
      <c r="G868" s="13"/>
      <c r="M868" s="51"/>
      <c r="N868" s="13"/>
    </row>
    <row r="869" spans="6:14" x14ac:dyDescent="0.25">
      <c r="F869" s="13"/>
      <c r="G869" s="13"/>
      <c r="M869" s="51"/>
      <c r="N869" s="13"/>
    </row>
    <row r="870" spans="6:14" x14ac:dyDescent="0.25">
      <c r="F870" s="13"/>
      <c r="G870" s="13"/>
      <c r="M870" s="51"/>
      <c r="N870" s="13"/>
    </row>
    <row r="871" spans="6:14" x14ac:dyDescent="0.25">
      <c r="F871" s="13"/>
      <c r="G871" s="13"/>
      <c r="M871" s="51"/>
      <c r="N871" s="13"/>
    </row>
    <row r="872" spans="6:14" x14ac:dyDescent="0.25">
      <c r="F872" s="13"/>
      <c r="G872" s="13"/>
      <c r="M872" s="51"/>
      <c r="N872" s="13"/>
    </row>
    <row r="873" spans="6:14" x14ac:dyDescent="0.25">
      <c r="F873" s="13"/>
      <c r="G873" s="13"/>
      <c r="M873" s="51"/>
      <c r="N873" s="13"/>
    </row>
    <row r="874" spans="6:14" x14ac:dyDescent="0.25">
      <c r="F874" s="13"/>
      <c r="G874" s="13"/>
      <c r="M874" s="51"/>
      <c r="N874" s="13"/>
    </row>
    <row r="875" spans="6:14" x14ac:dyDescent="0.25">
      <c r="F875" s="13"/>
      <c r="G875" s="13"/>
      <c r="M875" s="51"/>
      <c r="N875" s="13"/>
    </row>
    <row r="876" spans="6:14" x14ac:dyDescent="0.25">
      <c r="F876" s="13"/>
      <c r="G876" s="13"/>
      <c r="M876" s="51"/>
      <c r="N876" s="13"/>
    </row>
    <row r="877" spans="6:14" x14ac:dyDescent="0.25">
      <c r="F877" s="13"/>
      <c r="G877" s="13"/>
      <c r="M877" s="51"/>
      <c r="N877" s="13"/>
    </row>
    <row r="878" spans="6:14" x14ac:dyDescent="0.25">
      <c r="F878" s="13"/>
      <c r="G878" s="13"/>
      <c r="M878" s="51"/>
      <c r="N878" s="13"/>
    </row>
    <row r="879" spans="6:14" x14ac:dyDescent="0.25">
      <c r="F879" s="13"/>
      <c r="G879" s="13"/>
      <c r="M879" s="51"/>
      <c r="N879" s="13"/>
    </row>
    <row r="880" spans="6:14" x14ac:dyDescent="0.25">
      <c r="F880" s="13"/>
      <c r="G880" s="13"/>
      <c r="M880" s="51"/>
      <c r="N880" s="13"/>
    </row>
    <row r="881" spans="6:14" x14ac:dyDescent="0.25">
      <c r="F881" s="13"/>
      <c r="G881" s="13"/>
      <c r="M881" s="51"/>
      <c r="N881" s="13"/>
    </row>
    <row r="882" spans="6:14" x14ac:dyDescent="0.25">
      <c r="F882" s="13"/>
      <c r="G882" s="13"/>
      <c r="M882" s="51"/>
      <c r="N882" s="13"/>
    </row>
    <row r="883" spans="6:14" x14ac:dyDescent="0.25">
      <c r="F883" s="13"/>
      <c r="G883" s="13"/>
      <c r="M883" s="51"/>
      <c r="N883" s="13"/>
    </row>
    <row r="884" spans="6:14" x14ac:dyDescent="0.25">
      <c r="F884" s="13"/>
      <c r="G884" s="13"/>
      <c r="M884" s="51"/>
      <c r="N884" s="13"/>
    </row>
    <row r="885" spans="6:14" x14ac:dyDescent="0.25">
      <c r="F885" s="13"/>
      <c r="G885" s="13"/>
      <c r="M885" s="51"/>
      <c r="N885" s="13"/>
    </row>
    <row r="886" spans="6:14" x14ac:dyDescent="0.25">
      <c r="F886" s="13"/>
      <c r="G886" s="13"/>
      <c r="M886" s="51"/>
      <c r="N886" s="13"/>
    </row>
    <row r="887" spans="6:14" x14ac:dyDescent="0.25">
      <c r="F887" s="13"/>
      <c r="G887" s="13"/>
      <c r="M887" s="51"/>
      <c r="N887" s="13"/>
    </row>
    <row r="888" spans="6:14" x14ac:dyDescent="0.25">
      <c r="F888" s="13"/>
      <c r="G888" s="13"/>
      <c r="M888" s="51"/>
      <c r="N888" s="13"/>
    </row>
    <row r="889" spans="6:14" x14ac:dyDescent="0.25">
      <c r="F889" s="13"/>
      <c r="G889" s="13"/>
      <c r="M889" s="51"/>
      <c r="N889" s="13"/>
    </row>
    <row r="890" spans="6:14" x14ac:dyDescent="0.25">
      <c r="F890" s="13"/>
      <c r="G890" s="13"/>
      <c r="M890" s="51"/>
      <c r="N890" s="13"/>
    </row>
    <row r="891" spans="6:14" x14ac:dyDescent="0.25">
      <c r="F891" s="13"/>
      <c r="G891" s="13"/>
      <c r="M891" s="51"/>
      <c r="N891" s="13"/>
    </row>
    <row r="892" spans="6:14" x14ac:dyDescent="0.25">
      <c r="F892" s="13"/>
      <c r="G892" s="13"/>
      <c r="M892" s="51"/>
      <c r="N892" s="13"/>
    </row>
    <row r="893" spans="6:14" x14ac:dyDescent="0.25">
      <c r="F893" s="13"/>
      <c r="G893" s="13"/>
      <c r="M893" s="51"/>
      <c r="N893" s="13"/>
    </row>
    <row r="894" spans="6:14" x14ac:dyDescent="0.25">
      <c r="F894" s="13"/>
      <c r="G894" s="13"/>
      <c r="M894" s="51"/>
      <c r="N894" s="13"/>
    </row>
    <row r="895" spans="6:14" x14ac:dyDescent="0.25">
      <c r="F895" s="13"/>
      <c r="G895" s="13"/>
      <c r="M895" s="51"/>
      <c r="N895" s="13"/>
    </row>
    <row r="896" spans="6:14" x14ac:dyDescent="0.25">
      <c r="F896" s="13"/>
      <c r="G896" s="13"/>
      <c r="M896" s="51"/>
      <c r="N896" s="13"/>
    </row>
    <row r="897" spans="6:14" x14ac:dyDescent="0.25">
      <c r="F897" s="13"/>
      <c r="G897" s="13"/>
      <c r="M897" s="51"/>
      <c r="N897" s="13"/>
    </row>
    <row r="898" spans="6:14" x14ac:dyDescent="0.25">
      <c r="F898" s="13"/>
      <c r="G898" s="13"/>
      <c r="M898" s="51"/>
      <c r="N898" s="13"/>
    </row>
    <row r="899" spans="6:14" x14ac:dyDescent="0.25">
      <c r="F899" s="13"/>
      <c r="G899" s="13"/>
      <c r="M899" s="51"/>
      <c r="N899" s="13"/>
    </row>
    <row r="900" spans="6:14" x14ac:dyDescent="0.25">
      <c r="F900" s="13"/>
      <c r="G900" s="13"/>
      <c r="M900" s="51"/>
      <c r="N900" s="13"/>
    </row>
    <row r="901" spans="6:14" x14ac:dyDescent="0.25">
      <c r="F901" s="13"/>
      <c r="G901" s="13"/>
      <c r="M901" s="51"/>
      <c r="N901" s="13"/>
    </row>
    <row r="902" spans="6:14" x14ac:dyDescent="0.25">
      <c r="F902" s="13"/>
      <c r="G902" s="13"/>
      <c r="M902" s="51"/>
      <c r="N902" s="13"/>
    </row>
    <row r="903" spans="6:14" x14ac:dyDescent="0.25">
      <c r="F903" s="13"/>
      <c r="G903" s="13"/>
      <c r="M903" s="51"/>
      <c r="N903" s="13"/>
    </row>
    <row r="904" spans="6:14" x14ac:dyDescent="0.25">
      <c r="F904" s="13"/>
      <c r="G904" s="13"/>
      <c r="M904" s="51"/>
      <c r="N904" s="13"/>
    </row>
    <row r="905" spans="6:14" x14ac:dyDescent="0.25">
      <c r="F905" s="13"/>
      <c r="G905" s="13"/>
      <c r="M905" s="51"/>
      <c r="N905" s="13"/>
    </row>
    <row r="906" spans="6:14" x14ac:dyDescent="0.25">
      <c r="F906" s="13"/>
      <c r="G906" s="13"/>
      <c r="M906" s="51"/>
      <c r="N906" s="13"/>
    </row>
    <row r="907" spans="6:14" x14ac:dyDescent="0.25">
      <c r="F907" s="13"/>
      <c r="G907" s="13"/>
      <c r="M907" s="51"/>
      <c r="N907" s="13"/>
    </row>
    <row r="908" spans="6:14" x14ac:dyDescent="0.25">
      <c r="F908" s="13"/>
      <c r="G908" s="13"/>
      <c r="M908" s="51"/>
      <c r="N908" s="13"/>
    </row>
    <row r="909" spans="6:14" x14ac:dyDescent="0.25">
      <c r="F909" s="13"/>
      <c r="G909" s="13"/>
      <c r="M909" s="51"/>
      <c r="N909" s="13"/>
    </row>
    <row r="910" spans="6:14" x14ac:dyDescent="0.25">
      <c r="F910" s="13"/>
      <c r="G910" s="13"/>
      <c r="M910" s="51"/>
      <c r="N910" s="13"/>
    </row>
    <row r="911" spans="6:14" x14ac:dyDescent="0.25">
      <c r="F911" s="13"/>
      <c r="G911" s="13"/>
      <c r="M911" s="51"/>
      <c r="N911" s="13"/>
    </row>
    <row r="912" spans="6:14" x14ac:dyDescent="0.25">
      <c r="F912" s="13"/>
      <c r="G912" s="13"/>
      <c r="M912" s="51"/>
      <c r="N912" s="13"/>
    </row>
    <row r="913" spans="6:14" x14ac:dyDescent="0.25">
      <c r="F913" s="13"/>
      <c r="G913" s="13"/>
      <c r="M913" s="51"/>
      <c r="N913" s="13"/>
    </row>
    <row r="914" spans="6:14" x14ac:dyDescent="0.25">
      <c r="F914" s="13"/>
      <c r="G914" s="13"/>
      <c r="M914" s="51"/>
      <c r="N914" s="13"/>
    </row>
    <row r="915" spans="6:14" x14ac:dyDescent="0.25">
      <c r="F915" s="13"/>
      <c r="G915" s="13"/>
      <c r="M915" s="51"/>
      <c r="N915" s="13"/>
    </row>
    <row r="916" spans="6:14" x14ac:dyDescent="0.25">
      <c r="F916" s="13"/>
      <c r="G916" s="13"/>
      <c r="M916" s="51"/>
      <c r="N916" s="13"/>
    </row>
    <row r="917" spans="6:14" x14ac:dyDescent="0.25">
      <c r="F917" s="13"/>
      <c r="G917" s="13"/>
      <c r="M917" s="51"/>
      <c r="N917" s="13"/>
    </row>
    <row r="918" spans="6:14" x14ac:dyDescent="0.25">
      <c r="F918" s="13"/>
      <c r="G918" s="13"/>
      <c r="M918" s="51"/>
      <c r="N918" s="13"/>
    </row>
    <row r="919" spans="6:14" x14ac:dyDescent="0.25">
      <c r="F919" s="13"/>
      <c r="G919" s="13"/>
      <c r="M919" s="51"/>
      <c r="N919" s="13"/>
    </row>
    <row r="920" spans="6:14" x14ac:dyDescent="0.25">
      <c r="F920" s="13"/>
      <c r="G920" s="13"/>
      <c r="M920" s="51"/>
      <c r="N920" s="13"/>
    </row>
    <row r="921" spans="6:14" x14ac:dyDescent="0.25">
      <c r="F921" s="13"/>
      <c r="G921" s="13"/>
      <c r="M921" s="51"/>
      <c r="N921" s="13"/>
    </row>
    <row r="922" spans="6:14" x14ac:dyDescent="0.25">
      <c r="F922" s="13"/>
      <c r="G922" s="13"/>
      <c r="M922" s="51"/>
      <c r="N922" s="13"/>
    </row>
    <row r="923" spans="6:14" x14ac:dyDescent="0.25">
      <c r="F923" s="13"/>
      <c r="G923" s="13"/>
      <c r="M923" s="51"/>
      <c r="N923" s="13"/>
    </row>
    <row r="924" spans="6:14" x14ac:dyDescent="0.25">
      <c r="F924" s="13"/>
      <c r="G924" s="13"/>
      <c r="M924" s="51"/>
      <c r="N924" s="13"/>
    </row>
    <row r="925" spans="6:14" x14ac:dyDescent="0.25">
      <c r="F925" s="13"/>
      <c r="G925" s="13"/>
      <c r="M925" s="51"/>
      <c r="N925" s="13"/>
    </row>
    <row r="926" spans="6:14" x14ac:dyDescent="0.25">
      <c r="F926" s="13"/>
      <c r="G926" s="13"/>
      <c r="M926" s="51"/>
      <c r="N926" s="13"/>
    </row>
    <row r="927" spans="6:14" x14ac:dyDescent="0.25">
      <c r="F927" s="13"/>
      <c r="G927" s="13"/>
      <c r="M927" s="51"/>
      <c r="N927" s="13"/>
    </row>
    <row r="928" spans="6:14" x14ac:dyDescent="0.25">
      <c r="F928" s="13"/>
      <c r="G928" s="13"/>
      <c r="M928" s="51"/>
      <c r="N928" s="13"/>
    </row>
    <row r="929" spans="6:14" x14ac:dyDescent="0.25">
      <c r="F929" s="13"/>
      <c r="G929" s="13"/>
      <c r="M929" s="51"/>
      <c r="N929" s="13"/>
    </row>
    <row r="930" spans="6:14" x14ac:dyDescent="0.25">
      <c r="F930" s="13"/>
      <c r="G930" s="13"/>
      <c r="M930" s="51"/>
      <c r="N930" s="13"/>
    </row>
    <row r="931" spans="6:14" x14ac:dyDescent="0.25">
      <c r="F931" s="13"/>
      <c r="G931" s="13"/>
      <c r="M931" s="51"/>
      <c r="N931" s="13"/>
    </row>
    <row r="932" spans="6:14" x14ac:dyDescent="0.25">
      <c r="F932" s="13"/>
      <c r="G932" s="13"/>
      <c r="M932" s="51"/>
      <c r="N932" s="13"/>
    </row>
    <row r="933" spans="6:14" x14ac:dyDescent="0.25">
      <c r="F933" s="13"/>
      <c r="G933" s="13"/>
      <c r="M933" s="51"/>
      <c r="N933" s="13"/>
    </row>
    <row r="934" spans="6:14" x14ac:dyDescent="0.25">
      <c r="F934" s="13"/>
      <c r="G934" s="13"/>
      <c r="M934" s="51"/>
      <c r="N934" s="13"/>
    </row>
    <row r="935" spans="6:14" x14ac:dyDescent="0.25">
      <c r="F935" s="13"/>
      <c r="G935" s="13"/>
      <c r="M935" s="51"/>
      <c r="N935" s="13"/>
    </row>
    <row r="936" spans="6:14" x14ac:dyDescent="0.25">
      <c r="F936" s="13"/>
      <c r="G936" s="13"/>
      <c r="M936" s="51"/>
      <c r="N936" s="13"/>
    </row>
    <row r="937" spans="6:14" x14ac:dyDescent="0.25">
      <c r="F937" s="13"/>
      <c r="G937" s="13"/>
      <c r="M937" s="51"/>
      <c r="N937" s="13"/>
    </row>
    <row r="938" spans="6:14" x14ac:dyDescent="0.25">
      <c r="F938" s="13"/>
      <c r="G938" s="13"/>
      <c r="M938" s="51"/>
      <c r="N938" s="13"/>
    </row>
    <row r="939" spans="6:14" x14ac:dyDescent="0.25">
      <c r="F939" s="13"/>
      <c r="G939" s="13"/>
      <c r="M939" s="51"/>
      <c r="N939" s="13"/>
    </row>
    <row r="940" spans="6:14" x14ac:dyDescent="0.25">
      <c r="F940" s="13"/>
      <c r="G940" s="13"/>
      <c r="M940" s="51"/>
      <c r="N940" s="13"/>
    </row>
    <row r="941" spans="6:14" x14ac:dyDescent="0.25">
      <c r="F941" s="13"/>
      <c r="G941" s="13"/>
      <c r="M941" s="51"/>
      <c r="N941" s="13"/>
    </row>
    <row r="942" spans="6:14" x14ac:dyDescent="0.25">
      <c r="F942" s="13"/>
      <c r="G942" s="13"/>
      <c r="M942" s="51"/>
      <c r="N942" s="13"/>
    </row>
    <row r="943" spans="6:14" x14ac:dyDescent="0.25">
      <c r="F943" s="13"/>
      <c r="G943" s="13"/>
      <c r="M943" s="51"/>
      <c r="N943" s="13"/>
    </row>
    <row r="944" spans="6:14" x14ac:dyDescent="0.25">
      <c r="F944" s="13"/>
      <c r="G944" s="13"/>
      <c r="M944" s="51"/>
      <c r="N944" s="13"/>
    </row>
    <row r="945" spans="6:14" x14ac:dyDescent="0.25">
      <c r="F945" s="13"/>
      <c r="G945" s="13"/>
      <c r="M945" s="51"/>
      <c r="N945" s="13"/>
    </row>
    <row r="946" spans="6:14" x14ac:dyDescent="0.25">
      <c r="F946" s="13"/>
      <c r="G946" s="13"/>
      <c r="M946" s="51"/>
      <c r="N946" s="13"/>
    </row>
    <row r="947" spans="6:14" x14ac:dyDescent="0.25">
      <c r="F947" s="13"/>
      <c r="G947" s="13"/>
      <c r="M947" s="51"/>
      <c r="N947" s="13"/>
    </row>
    <row r="948" spans="6:14" x14ac:dyDescent="0.25">
      <c r="F948" s="13"/>
      <c r="G948" s="13"/>
      <c r="M948" s="51"/>
      <c r="N948" s="13"/>
    </row>
    <row r="949" spans="6:14" x14ac:dyDescent="0.25">
      <c r="F949" s="13"/>
      <c r="G949" s="13"/>
      <c r="M949" s="51"/>
      <c r="N949" s="13"/>
    </row>
    <row r="950" spans="6:14" x14ac:dyDescent="0.25">
      <c r="F950" s="13"/>
      <c r="G950" s="13"/>
      <c r="M950" s="51"/>
      <c r="N950" s="13"/>
    </row>
    <row r="951" spans="6:14" x14ac:dyDescent="0.25">
      <c r="F951" s="13"/>
      <c r="G951" s="13"/>
      <c r="M951" s="51"/>
      <c r="N951" s="13"/>
    </row>
    <row r="952" spans="6:14" x14ac:dyDescent="0.25">
      <c r="F952" s="13"/>
      <c r="G952" s="13"/>
      <c r="M952" s="51"/>
      <c r="N952" s="13"/>
    </row>
    <row r="953" spans="6:14" x14ac:dyDescent="0.25">
      <c r="F953" s="13"/>
      <c r="G953" s="13"/>
      <c r="M953" s="51"/>
      <c r="N953" s="13"/>
    </row>
    <row r="954" spans="6:14" x14ac:dyDescent="0.25">
      <c r="F954" s="13"/>
      <c r="G954" s="13"/>
      <c r="M954" s="51"/>
      <c r="N954" s="13"/>
    </row>
    <row r="955" spans="6:14" x14ac:dyDescent="0.25">
      <c r="F955" s="13"/>
      <c r="G955" s="13"/>
      <c r="M955" s="51"/>
      <c r="N955" s="13"/>
    </row>
    <row r="956" spans="6:14" x14ac:dyDescent="0.25">
      <c r="F956" s="13"/>
      <c r="G956" s="13"/>
      <c r="M956" s="51"/>
      <c r="N956" s="13"/>
    </row>
    <row r="957" spans="6:14" x14ac:dyDescent="0.25">
      <c r="F957" s="13"/>
      <c r="G957" s="13"/>
      <c r="M957" s="51"/>
      <c r="N957" s="13"/>
    </row>
    <row r="958" spans="6:14" x14ac:dyDescent="0.25">
      <c r="F958" s="13"/>
      <c r="G958" s="13"/>
      <c r="M958" s="51"/>
      <c r="N958" s="13"/>
    </row>
    <row r="959" spans="6:14" x14ac:dyDescent="0.25">
      <c r="F959" s="13"/>
      <c r="G959" s="13"/>
      <c r="M959" s="51"/>
      <c r="N959" s="13"/>
    </row>
    <row r="960" spans="6:14" x14ac:dyDescent="0.25">
      <c r="F960" s="13"/>
      <c r="G960" s="13"/>
      <c r="M960" s="51"/>
      <c r="N960" s="13"/>
    </row>
    <row r="961" spans="6:14" x14ac:dyDescent="0.25">
      <c r="F961" s="13"/>
      <c r="G961" s="13"/>
      <c r="M961" s="51"/>
      <c r="N961" s="13"/>
    </row>
    <row r="962" spans="6:14" x14ac:dyDescent="0.25">
      <c r="F962" s="13"/>
      <c r="G962" s="13"/>
      <c r="M962" s="51"/>
      <c r="N962" s="13"/>
    </row>
    <row r="963" spans="6:14" x14ac:dyDescent="0.25">
      <c r="F963" s="13"/>
      <c r="G963" s="13"/>
      <c r="M963" s="51"/>
      <c r="N963" s="13"/>
    </row>
    <row r="964" spans="6:14" x14ac:dyDescent="0.25">
      <c r="F964" s="13"/>
      <c r="G964" s="13"/>
      <c r="M964" s="51"/>
      <c r="N964" s="13"/>
    </row>
    <row r="965" spans="6:14" x14ac:dyDescent="0.25">
      <c r="F965" s="13"/>
      <c r="G965" s="13"/>
      <c r="M965" s="51"/>
      <c r="N965" s="13"/>
    </row>
    <row r="966" spans="6:14" x14ac:dyDescent="0.25">
      <c r="F966" s="13"/>
      <c r="G966" s="13"/>
      <c r="M966" s="51"/>
      <c r="N966" s="13"/>
    </row>
    <row r="967" spans="6:14" x14ac:dyDescent="0.25">
      <c r="F967" s="13"/>
      <c r="G967" s="13"/>
      <c r="M967" s="51"/>
      <c r="N967" s="13"/>
    </row>
    <row r="968" spans="6:14" x14ac:dyDescent="0.25">
      <c r="F968" s="13"/>
      <c r="G968" s="13"/>
      <c r="M968" s="51"/>
      <c r="N968" s="13"/>
    </row>
    <row r="969" spans="6:14" x14ac:dyDescent="0.25">
      <c r="F969" s="13"/>
      <c r="G969" s="13"/>
      <c r="M969" s="51"/>
      <c r="N969" s="13"/>
    </row>
    <row r="970" spans="6:14" x14ac:dyDescent="0.25">
      <c r="F970" s="13"/>
      <c r="G970" s="13"/>
      <c r="M970" s="51"/>
      <c r="N970" s="13"/>
    </row>
    <row r="971" spans="6:14" x14ac:dyDescent="0.25">
      <c r="F971" s="13"/>
      <c r="G971" s="13"/>
      <c r="M971" s="51"/>
      <c r="N971" s="13"/>
    </row>
    <row r="972" spans="6:14" x14ac:dyDescent="0.25">
      <c r="F972" s="13"/>
      <c r="G972" s="13"/>
      <c r="M972" s="51"/>
      <c r="N972" s="13"/>
    </row>
    <row r="973" spans="6:14" x14ac:dyDescent="0.25">
      <c r="F973" s="13"/>
      <c r="G973" s="13"/>
      <c r="M973" s="51"/>
      <c r="N973" s="13"/>
    </row>
    <row r="974" spans="6:14" x14ac:dyDescent="0.25">
      <c r="F974" s="13"/>
      <c r="G974" s="13"/>
      <c r="M974" s="51"/>
      <c r="N974" s="13"/>
    </row>
    <row r="975" spans="6:14" x14ac:dyDescent="0.25">
      <c r="F975" s="13"/>
      <c r="G975" s="13"/>
      <c r="M975" s="51"/>
      <c r="N975" s="13"/>
    </row>
    <row r="976" spans="6:14" x14ac:dyDescent="0.25">
      <c r="F976" s="13"/>
      <c r="G976" s="13"/>
      <c r="M976" s="51"/>
      <c r="N976" s="13"/>
    </row>
    <row r="977" spans="6:14" x14ac:dyDescent="0.25">
      <c r="F977" s="13"/>
      <c r="G977" s="13"/>
      <c r="M977" s="51"/>
      <c r="N977" s="13"/>
    </row>
    <row r="978" spans="6:14" x14ac:dyDescent="0.25">
      <c r="F978" s="13"/>
      <c r="G978" s="13"/>
      <c r="M978" s="51"/>
      <c r="N978" s="13"/>
    </row>
    <row r="979" spans="6:14" x14ac:dyDescent="0.25">
      <c r="F979" s="13"/>
      <c r="G979" s="13"/>
      <c r="M979" s="51"/>
      <c r="N979" s="13"/>
    </row>
    <row r="980" spans="6:14" x14ac:dyDescent="0.25">
      <c r="F980" s="13"/>
      <c r="G980" s="13"/>
      <c r="M980" s="51"/>
      <c r="N980" s="13"/>
    </row>
    <row r="981" spans="6:14" x14ac:dyDescent="0.25">
      <c r="F981" s="13"/>
      <c r="G981" s="13"/>
      <c r="M981" s="51"/>
      <c r="N981" s="13"/>
    </row>
    <row r="982" spans="6:14" x14ac:dyDescent="0.25">
      <c r="F982" s="13"/>
      <c r="G982" s="13"/>
      <c r="M982" s="51"/>
      <c r="N982" s="13"/>
    </row>
    <row r="983" spans="6:14" x14ac:dyDescent="0.25">
      <c r="F983" s="13"/>
      <c r="G983" s="13"/>
      <c r="M983" s="51"/>
      <c r="N983" s="13"/>
    </row>
    <row r="984" spans="6:14" x14ac:dyDescent="0.25">
      <c r="F984" s="13"/>
      <c r="G984" s="13"/>
      <c r="M984" s="51"/>
      <c r="N984" s="13"/>
    </row>
    <row r="985" spans="6:14" x14ac:dyDescent="0.25">
      <c r="F985" s="13"/>
      <c r="G985" s="13"/>
      <c r="M985" s="51"/>
      <c r="N985" s="13"/>
    </row>
    <row r="986" spans="6:14" x14ac:dyDescent="0.25">
      <c r="F986" s="13"/>
      <c r="G986" s="13"/>
      <c r="M986" s="51"/>
      <c r="N986" s="13"/>
    </row>
    <row r="987" spans="6:14" x14ac:dyDescent="0.25">
      <c r="F987" s="13"/>
      <c r="G987" s="13"/>
      <c r="M987" s="51"/>
      <c r="N987" s="13"/>
    </row>
    <row r="988" spans="6:14" x14ac:dyDescent="0.25">
      <c r="F988" s="13"/>
      <c r="G988" s="13"/>
      <c r="M988" s="51"/>
      <c r="N988" s="13"/>
    </row>
    <row r="989" spans="6:14" x14ac:dyDescent="0.25">
      <c r="F989" s="13"/>
      <c r="G989" s="13"/>
      <c r="M989" s="51"/>
      <c r="N989" s="13"/>
    </row>
    <row r="990" spans="6:14" x14ac:dyDescent="0.25">
      <c r="F990" s="13"/>
      <c r="G990" s="13"/>
      <c r="M990" s="51"/>
      <c r="N990" s="13"/>
    </row>
    <row r="991" spans="6:14" x14ac:dyDescent="0.25">
      <c r="F991" s="13"/>
      <c r="G991" s="13"/>
      <c r="M991" s="51"/>
      <c r="N991" s="13"/>
    </row>
    <row r="992" spans="6:14" x14ac:dyDescent="0.25">
      <c r="F992" s="13"/>
      <c r="G992" s="13"/>
      <c r="M992" s="51"/>
      <c r="N992" s="13"/>
    </row>
    <row r="993" spans="1:19" x14ac:dyDescent="0.25">
      <c r="F993" s="13"/>
      <c r="G993" s="13"/>
      <c r="M993" s="51"/>
      <c r="N993" s="13"/>
    </row>
    <row r="994" spans="1:19" x14ac:dyDescent="0.25">
      <c r="F994" s="13"/>
      <c r="G994" s="13"/>
      <c r="M994" s="51"/>
      <c r="N994" s="13"/>
    </row>
    <row r="995" spans="1:19" x14ac:dyDescent="0.25">
      <c r="F995" s="13"/>
      <c r="G995" s="13"/>
      <c r="M995" s="51"/>
      <c r="N995" s="13"/>
    </row>
    <row r="996" spans="1:19" x14ac:dyDescent="0.25">
      <c r="F996" s="13"/>
      <c r="G996" s="13"/>
      <c r="M996" s="51"/>
      <c r="N996" s="13"/>
    </row>
    <row r="997" spans="1:19" x14ac:dyDescent="0.25">
      <c r="F997" s="13"/>
      <c r="G997" s="13"/>
      <c r="M997" s="51"/>
      <c r="N997" s="13"/>
    </row>
    <row r="998" spans="1:19" x14ac:dyDescent="0.25">
      <c r="F998" s="13"/>
      <c r="G998" s="13"/>
      <c r="M998" s="51"/>
      <c r="N998" s="13"/>
    </row>
    <row r="999" spans="1:19" x14ac:dyDescent="0.25">
      <c r="F999" s="13"/>
      <c r="G999" s="13"/>
      <c r="M999" s="51"/>
      <c r="N999" s="13"/>
    </row>
    <row r="1000" spans="1:19" x14ac:dyDescent="0.25">
      <c r="A1000" s="18">
        <f>COUNTA(A7:A999)</f>
        <v>0</v>
      </c>
      <c r="B1000" s="18">
        <f t="shared" ref="B1000:S1000" si="0">COUNTA(B7:B999)</f>
        <v>0</v>
      </c>
      <c r="C1000" s="18">
        <f t="shared" si="0"/>
        <v>0</v>
      </c>
      <c r="D1000" s="18">
        <f t="shared" si="0"/>
        <v>0</v>
      </c>
      <c r="E1000" s="18">
        <f t="shared" si="0"/>
        <v>0</v>
      </c>
      <c r="F1000" s="18">
        <f t="shared" si="0"/>
        <v>0</v>
      </c>
      <c r="G1000" s="18">
        <f t="shared" si="0"/>
        <v>0</v>
      </c>
      <c r="H1000" s="18">
        <f t="shared" si="0"/>
        <v>0</v>
      </c>
      <c r="I1000" s="18">
        <f t="shared" si="0"/>
        <v>0</v>
      </c>
      <c r="J1000" s="18">
        <f t="shared" si="0"/>
        <v>0</v>
      </c>
      <c r="K1000" s="18">
        <f t="shared" si="0"/>
        <v>0</v>
      </c>
      <c r="L1000" s="18">
        <f t="shared" si="0"/>
        <v>0</v>
      </c>
      <c r="M1000" s="18">
        <f t="shared" si="0"/>
        <v>0</v>
      </c>
      <c r="N1000" s="18">
        <f t="shared" si="0"/>
        <v>0</v>
      </c>
      <c r="O1000" s="18">
        <f t="shared" si="0"/>
        <v>0</v>
      </c>
      <c r="P1000" s="18">
        <f t="shared" si="0"/>
        <v>0</v>
      </c>
      <c r="Q1000" s="18">
        <f t="shared" si="0"/>
        <v>0</v>
      </c>
      <c r="R1000" s="18">
        <f t="shared" si="0"/>
        <v>0</v>
      </c>
      <c r="S1000" s="18">
        <f t="shared" si="0"/>
        <v>0</v>
      </c>
    </row>
  </sheetData>
  <sheetProtection algorithmName="SHA-512" hashValue="J0oMr66arrlPe1NIvYref3pmXIRHJfznNwu6CD2mrvg5CVpbnqXpbbG4fQXKZ7RRb7xGAnIkGc9ct1Vec7qs+Q==" saltValue="jzI65nLxMJ/fV57zfBwOfw==" spinCount="100000" sheet="1" formatCells="0" formatColumns="0" formatRows="0" sort="0" autoFilter="0" pivotTables="0"/>
  <autoFilter ref="A6:X6" xr:uid="{00000000-0001-0000-1800-000000000000}"/>
  <mergeCells count="3">
    <mergeCell ref="A1:C1"/>
    <mergeCell ref="D1:I1"/>
    <mergeCell ref="F4:H4"/>
  </mergeCells>
  <dataValidations count="8">
    <dataValidation type="textLength" allowBlank="1" showInputMessage="1" showErrorMessage="1" promptTitle="Limit size to 250" sqref="A1000:S1000 R201 R7:R199 R203:R999" xr:uid="{00000000-0002-0000-1800-000000000000}">
      <formula1>1</formula1>
      <formula2>250</formula2>
    </dataValidation>
    <dataValidation type="list" allowBlank="1" showInputMessage="1" showErrorMessage="1" sqref="F5 F1001:F1048576" xr:uid="{00000000-0002-0000-1800-000001000000}">
      <formula1>Continuingbenefits</formula1>
    </dataValidation>
    <dataValidation type="list" showInputMessage="1" showErrorMessage="1" sqref="C1001:C65534" xr:uid="{00000000-0002-0000-1800-000003000000}">
      <formula1>Targetgroup</formula1>
    </dataValidation>
    <dataValidation type="list" allowBlank="1" showInputMessage="1" showErrorMessage="1" sqref="D1001:D65534" xr:uid="{00000000-0002-0000-1800-000004000000}">
      <formula1>Appealtype</formula1>
    </dataValidation>
    <dataValidation type="list" allowBlank="1" showInputMessage="1" showErrorMessage="1" sqref="M1001:M65534" xr:uid="{00000000-0002-0000-1800-000005000000}">
      <formula1>Resolutiontype</formula1>
    </dataValidation>
    <dataValidation type="list" allowBlank="1" showInputMessage="1" showErrorMessage="1" sqref="J1001:J65534" xr:uid="{00000000-0002-0000-1800-000006000000}">
      <formula1>Servicetype</formula1>
    </dataValidation>
    <dataValidation type="list" allowBlank="1" showInputMessage="1" showErrorMessage="1" sqref="I1001:I65534" xr:uid="{00000000-0002-0000-1800-000007000000}">
      <formula1>Issuetype</formula1>
    </dataValidation>
    <dataValidation type="textLength" allowBlank="1" showInputMessage="1" showErrorMessage="1" promptTitle="Limit size to 350 characters" sqref="P7:P999 S7:S999 L7:L999" xr:uid="{839B23F4-6798-4F59-9BA5-4B19851863B4}">
      <formula1>1</formula1>
      <formula2>350</formula2>
    </dataValidation>
  </dataValidations>
  <hyperlinks>
    <hyperlink ref="F4:H4" r:id="rId1" display="https://www.dhs.wisconsin.gov/forms/f03112ai.pdf" xr:uid="{BDE111B1-2A9E-4555-8EB9-072793B379B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Limit size to 350 characters" xr:uid="{B4508EED-4151-4863-853E-943CD958FF1E}">
          <x14:formula1>
            <xm:f>Categories!$A$80:$A$82</xm:f>
          </x14:formula1>
          <xm:sqref>Q7:Q999</xm:sqref>
        </x14:dataValidation>
        <x14:dataValidation type="list" allowBlank="1" showInputMessage="1" showErrorMessage="1" xr:uid="{F9100358-77D5-47B8-A9EA-0FD02F5056A0}">
          <x14:formula1>
            <xm:f>Categories!$A$66:$A$76</xm:f>
          </x14:formula1>
          <xm:sqref>O7:O999</xm:sqref>
        </x14:dataValidation>
        <x14:dataValidation type="list" errorStyle="warning" allowBlank="1" showInputMessage="1" showErrorMessage="1" xr:uid="{DE0CA8A6-1470-490B-B110-6863B065F91C}">
          <x14:formula1>
            <xm:f>Categories!$A$39:$A$55</xm:f>
          </x14:formula1>
          <xm:sqref>K7:K999</xm:sqref>
        </x14:dataValidation>
        <x14:dataValidation type="list" errorStyle="warning" allowBlank="1" showInputMessage="1" showErrorMessage="1" xr:uid="{2340228A-37C1-44E1-AFC9-2F53188047D5}">
          <x14:formula1>
            <xm:f>Categories!$A$17:$A$27</xm:f>
          </x14:formula1>
          <xm:sqref>I7:I999</xm:sqref>
        </x14:dataValidation>
        <x14:dataValidation type="list" allowBlank="1" showInputMessage="1" showErrorMessage="1" xr:uid="{03119EF6-F301-479E-A095-736FC17B62DC}">
          <x14:formula1>
            <xm:f>Categories!$A$58:$A$63</xm:f>
          </x14:formula1>
          <xm:sqref>N7:N999</xm:sqref>
        </x14:dataValidation>
        <x14:dataValidation type="list" allowBlank="1" showInputMessage="1" showErrorMessage="1" xr:uid="{8F766DE5-87AE-435F-BD67-ED5778E0CFAA}">
          <x14:formula1>
            <xm:f>Categories!$A$4:$A$5</xm:f>
          </x14:formula1>
          <xm:sqref>E7:E999</xm:sqref>
        </x14:dataValidation>
        <x14:dataValidation type="list" allowBlank="1" showInputMessage="1" showErrorMessage="1" xr:uid="{2DEB42AC-8E1F-440A-9868-327C21EC89DB}">
          <x14:formula1>
            <xm:f>Categories!$A$31:$A$36</xm:f>
          </x14:formula1>
          <xm:sqref>J7:J999</xm:sqref>
        </x14:dataValidation>
        <x14:dataValidation type="list" allowBlank="1" showInputMessage="1" showErrorMessage="1" xr:uid="{5F23EF0E-7A2C-496E-9ECE-64441C2FD052}">
          <x14:formula1>
            <xm:f>Categories!$A$9:$A$14</xm:f>
          </x14:formula1>
          <xm:sqref>H7:H999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2"/>
  <sheetViews>
    <sheetView workbookViewId="0">
      <selection activeCell="F22" sqref="F22"/>
    </sheetView>
  </sheetViews>
  <sheetFormatPr defaultColWidth="16.6640625" defaultRowHeight="13.2" x14ac:dyDescent="0.25"/>
  <cols>
    <col min="1" max="3" width="21.88671875" style="16" customWidth="1"/>
    <col min="4" max="4" width="25.109375" style="16" customWidth="1"/>
    <col min="5" max="5" width="21.88671875" style="16" customWidth="1"/>
    <col min="6" max="7" width="21.88671875" style="55" customWidth="1"/>
    <col min="8" max="11" width="21.88671875" style="16" customWidth="1"/>
    <col min="12" max="12" width="8.33203125" style="19" bestFit="1" customWidth="1"/>
    <col min="13" max="13" width="7.33203125" style="19" customWidth="1"/>
    <col min="14" max="14" width="31.6640625" style="19" hidden="1" customWidth="1"/>
    <col min="15" max="15" width="8.44140625" style="19" bestFit="1" customWidth="1"/>
    <col min="16" max="16" width="35.5546875" style="19" bestFit="1" customWidth="1"/>
    <col min="17" max="17" width="8.44140625" style="19" bestFit="1" customWidth="1"/>
    <col min="18" max="18" width="41.33203125" style="19" bestFit="1" customWidth="1"/>
    <col min="19" max="19" width="8.44140625" style="19" bestFit="1" customWidth="1"/>
    <col min="20" max="16384" width="16.6640625" style="19"/>
  </cols>
  <sheetData>
    <row r="1" spans="1:14" ht="13.8" thickBot="1" x14ac:dyDescent="0.3">
      <c r="A1" s="20" t="s">
        <v>24</v>
      </c>
      <c r="B1" s="77">
        <f>'4th Quarter'!A1000</f>
        <v>0</v>
      </c>
      <c r="G1" s="78"/>
    </row>
    <row r="2" spans="1:14" s="23" customFormat="1" ht="27.6" thickTop="1" thickBot="1" x14ac:dyDescent="0.3">
      <c r="A2" s="16"/>
      <c r="B2" s="22" t="s">
        <v>82</v>
      </c>
      <c r="C2" s="22"/>
      <c r="D2" s="16"/>
      <c r="E2" s="22" t="s">
        <v>14</v>
      </c>
      <c r="F2" s="22"/>
      <c r="G2" s="16"/>
      <c r="H2" s="55"/>
      <c r="I2" s="79"/>
      <c r="J2" s="79"/>
      <c r="K2" s="79"/>
    </row>
    <row r="3" spans="1:14" ht="14.4" thickTop="1" thickBot="1" x14ac:dyDescent="0.3">
      <c r="B3" s="22" t="s">
        <v>18</v>
      </c>
      <c r="C3" s="22" t="s">
        <v>19</v>
      </c>
      <c r="E3" s="22" t="s">
        <v>18</v>
      </c>
      <c r="F3" s="22" t="s">
        <v>19</v>
      </c>
      <c r="G3" s="16"/>
      <c r="H3" s="55"/>
    </row>
    <row r="4" spans="1:14" ht="13.8" thickTop="1" x14ac:dyDescent="0.25">
      <c r="A4" s="70" t="s">
        <v>37</v>
      </c>
      <c r="B4" s="24">
        <f>COUNTIF('4th Quarter'!E7:E999,"HMO")</f>
        <v>0</v>
      </c>
      <c r="C4" s="78" t="e">
        <f>B4/B1</f>
        <v>#DIV/0!</v>
      </c>
      <c r="D4" s="16" t="s">
        <v>29</v>
      </c>
      <c r="E4" s="24">
        <f>COUNTIF('4th Quarter'!H7:H999,"Attorney")</f>
        <v>0</v>
      </c>
      <c r="F4" s="78" t="e">
        <f>E4/B1</f>
        <v>#DIV/0!</v>
      </c>
      <c r="G4" s="16"/>
    </row>
    <row r="5" spans="1:14" x14ac:dyDescent="0.25">
      <c r="A5" s="70" t="s">
        <v>48</v>
      </c>
      <c r="B5" s="24">
        <f>COUNTIF('4th Quarter'!E7:E999,"DHS")</f>
        <v>0</v>
      </c>
      <c r="C5" s="78" t="e">
        <f>B5/B1</f>
        <v>#DIV/0!</v>
      </c>
      <c r="D5" s="16" t="s">
        <v>5</v>
      </c>
      <c r="E5" s="24">
        <f>COUNTIF('4th Quarter'!H7:H999,"DBS (Disability Benefit Specialist)")</f>
        <v>0</v>
      </c>
      <c r="F5" s="78" t="e">
        <f>E5/B1</f>
        <v>#DIV/0!</v>
      </c>
      <c r="G5" s="16"/>
    </row>
    <row r="6" spans="1:14" x14ac:dyDescent="0.25">
      <c r="A6" s="28" t="s">
        <v>20</v>
      </c>
      <c r="B6" s="71">
        <f>SUM(B4:B5)</f>
        <v>0</v>
      </c>
      <c r="C6" s="78" t="e">
        <f>SUM(C4:C5)</f>
        <v>#DIV/0!</v>
      </c>
      <c r="D6" s="16" t="s">
        <v>3</v>
      </c>
      <c r="E6" s="24">
        <f>COUNTIF('4th Quarter'!H7:H999,"DRW (Disability Rights WI)")</f>
        <v>0</v>
      </c>
      <c r="F6" s="78" t="e">
        <f>E6/B1</f>
        <v>#DIV/0!</v>
      </c>
      <c r="G6" s="16"/>
    </row>
    <row r="7" spans="1:14" x14ac:dyDescent="0.25">
      <c r="C7" s="81" t="s">
        <v>16</v>
      </c>
      <c r="D7" s="17" t="s">
        <v>17</v>
      </c>
      <c r="E7" s="24">
        <f>COUNTIF('4th Quarter'!H7:H999,"EBS (Elder Benefit Specialist)")</f>
        <v>0</v>
      </c>
      <c r="F7" s="78" t="e">
        <f>E7/B1</f>
        <v>#DIV/0!</v>
      </c>
      <c r="G7" s="16"/>
    </row>
    <row r="8" spans="1:14" x14ac:dyDescent="0.25">
      <c r="C8" s="81"/>
      <c r="D8" s="16" t="s">
        <v>12</v>
      </c>
      <c r="E8" s="24">
        <f>COUNTIF('4th Quarter'!H7:H999,"None")</f>
        <v>0</v>
      </c>
      <c r="F8" s="78" t="e">
        <f>E8/B1</f>
        <v>#DIV/0!</v>
      </c>
      <c r="G8" s="16"/>
    </row>
    <row r="9" spans="1:14" x14ac:dyDescent="0.25">
      <c r="C9" s="81"/>
      <c r="D9" s="16" t="s">
        <v>6</v>
      </c>
      <c r="E9" s="24">
        <f>COUNTIF('4th Quarter'!H7:H999,"Other")</f>
        <v>0</v>
      </c>
      <c r="F9" s="78" t="e">
        <f>E9/B1</f>
        <v>#DIV/0!</v>
      </c>
      <c r="G9" s="16"/>
    </row>
    <row r="10" spans="1:14" x14ac:dyDescent="0.25">
      <c r="C10" s="81"/>
      <c r="D10" s="28" t="s">
        <v>20</v>
      </c>
      <c r="E10" s="71">
        <f>SUM(E4:E9)</f>
        <v>0</v>
      </c>
      <c r="F10" s="78" t="e">
        <f>SUM(F4:F9)</f>
        <v>#DIV/0!</v>
      </c>
      <c r="G10" s="16"/>
    </row>
    <row r="12" spans="1:14" x14ac:dyDescent="0.25">
      <c r="I12" s="55"/>
      <c r="J12" s="55"/>
      <c r="L12" s="21"/>
    </row>
    <row r="13" spans="1:14" ht="13.8" thickBot="1" x14ac:dyDescent="0.3"/>
    <row r="14" spans="1:14" ht="27.6" thickTop="1" thickBot="1" x14ac:dyDescent="0.3">
      <c r="B14" s="22" t="s">
        <v>21</v>
      </c>
      <c r="C14" s="22"/>
      <c r="D14" s="85"/>
      <c r="E14" s="5" t="s">
        <v>115</v>
      </c>
      <c r="F14" s="5"/>
      <c r="G14" s="16"/>
      <c r="H14" s="22" t="s">
        <v>10</v>
      </c>
      <c r="I14" s="22"/>
      <c r="J14" s="55"/>
      <c r="K14" s="22" t="s">
        <v>9</v>
      </c>
      <c r="L14" s="22"/>
      <c r="M14" s="55"/>
      <c r="N14" s="55"/>
    </row>
    <row r="15" spans="1:14" ht="14.4" thickTop="1" thickBot="1" x14ac:dyDescent="0.3">
      <c r="B15" s="22" t="s">
        <v>18</v>
      </c>
      <c r="C15" s="22" t="s">
        <v>19</v>
      </c>
      <c r="D15" s="85"/>
      <c r="E15" s="5" t="s">
        <v>18</v>
      </c>
      <c r="F15" s="5" t="s">
        <v>19</v>
      </c>
      <c r="G15" s="16"/>
      <c r="H15" s="22" t="s">
        <v>18</v>
      </c>
      <c r="I15" s="22" t="s">
        <v>19</v>
      </c>
      <c r="J15" s="55"/>
      <c r="K15" s="22" t="s">
        <v>18</v>
      </c>
      <c r="L15" s="22" t="s">
        <v>19</v>
      </c>
      <c r="M15" s="16"/>
      <c r="N15" s="16"/>
    </row>
    <row r="16" spans="1:14" ht="27" thickTop="1" x14ac:dyDescent="0.25">
      <c r="A16" s="73" t="s">
        <v>54</v>
      </c>
      <c r="B16" s="24">
        <f>COUNTIF('4th Quarter'!I7:I999,"Abuse, neglect, or exploitation")</f>
        <v>0</v>
      </c>
      <c r="C16" s="78" t="e">
        <f>B16/B1</f>
        <v>#DIV/0!</v>
      </c>
      <c r="D16" s="73" t="s">
        <v>60</v>
      </c>
      <c r="E16" s="24">
        <f>COUNTIF('4th Quarter'!J7:J999,"General inpatient services")</f>
        <v>0</v>
      </c>
      <c r="F16" s="67" t="e">
        <f>E16/B1</f>
        <v>#DIV/0!</v>
      </c>
      <c r="G16" s="74" t="s">
        <v>38</v>
      </c>
      <c r="H16" s="24">
        <f>COUNTIF('4th Quarter'!K7:K999,"Dental Services")</f>
        <v>0</v>
      </c>
      <c r="I16" s="78" t="e">
        <f>H16/B1</f>
        <v>#DIV/0!</v>
      </c>
      <c r="J16" s="37" t="s">
        <v>87</v>
      </c>
      <c r="K16" s="24">
        <f>COUNTIF('4th Quarter'!O7:O999,"DHS - Upheld HMO decision")</f>
        <v>0</v>
      </c>
      <c r="L16" s="78" t="e">
        <f>K16/B1</f>
        <v>#DIV/0!</v>
      </c>
      <c r="M16" s="16"/>
      <c r="N16" s="55" t="s">
        <v>83</v>
      </c>
    </row>
    <row r="17" spans="1:14" ht="52.8" x14ac:dyDescent="0.25">
      <c r="A17" s="73" t="s">
        <v>50</v>
      </c>
      <c r="B17" s="24">
        <f>COUNTIF('4th Quarter'!I7:I999,"Access to care")</f>
        <v>0</v>
      </c>
      <c r="C17" s="78" t="e">
        <f>B17/B1</f>
        <v>#DIV/0!</v>
      </c>
      <c r="D17" s="73" t="s">
        <v>61</v>
      </c>
      <c r="E17" s="24">
        <f>COUNTIF('4th Quarter'!J7:J999,"General outpatient services")</f>
        <v>0</v>
      </c>
      <c r="F17" s="67" t="e">
        <f>E17/B1</f>
        <v>#DIV/0!</v>
      </c>
      <c r="G17" s="37" t="s">
        <v>72</v>
      </c>
      <c r="H17" s="24">
        <f>COUNTIF('4th Quarter'!K7:K999,"Durable Medical Equipment/ Disposable Medical Supplies (DME/DMS)")</f>
        <v>0</v>
      </c>
      <c r="I17" s="78" t="e">
        <f>H17/B1</f>
        <v>#DIV/0!</v>
      </c>
      <c r="J17" s="37" t="s">
        <v>88</v>
      </c>
      <c r="K17" s="24">
        <f>COUNTIF('4th Quarter'!O7:O999,"DHS - Overturned HMO decision")</f>
        <v>0</v>
      </c>
      <c r="L17" s="78" t="e">
        <f>K17/B1</f>
        <v>#DIV/0!</v>
      </c>
      <c r="M17" s="16"/>
      <c r="N17" s="55">
        <f>'4th Quarter'!A1000+'3rdQtrAnalysis'!N17</f>
        <v>0</v>
      </c>
    </row>
    <row r="18" spans="1:14" ht="26.4" x14ac:dyDescent="0.25">
      <c r="A18" s="73" t="s">
        <v>55</v>
      </c>
      <c r="B18" s="24">
        <f>COUNTIF('4th Quarter'!I7:I999,"Denial of request for expedited appeal")</f>
        <v>0</v>
      </c>
      <c r="C18" s="78" t="e">
        <f>B18/B1</f>
        <v>#DIV/0!</v>
      </c>
      <c r="D18" s="73" t="s">
        <v>62</v>
      </c>
      <c r="E18" s="24">
        <f>COUNTIF('4th Quarter'!J7:J999,"Inpatient behavioral health services")</f>
        <v>0</v>
      </c>
      <c r="F18" s="67" t="e">
        <f>E18/B1</f>
        <v>#DIV/0!</v>
      </c>
      <c r="G18" s="37" t="s">
        <v>73</v>
      </c>
      <c r="H18" s="24">
        <f>COUNTIF('4th Quarter'!K7:K999,"Gender affirming services")</f>
        <v>0</v>
      </c>
      <c r="I18" s="78" t="e">
        <f>H18/B1</f>
        <v>#DIV/0!</v>
      </c>
      <c r="J18" s="37" t="s">
        <v>91</v>
      </c>
      <c r="K18" s="24">
        <f>COUNTIF('4th Quarter'!O7:O999,"DHS- Partially upheld HMO decision")</f>
        <v>0</v>
      </c>
      <c r="L18" s="78" t="e">
        <f>K18/B1</f>
        <v>#DIV/0!</v>
      </c>
      <c r="M18" s="16"/>
      <c r="N18" s="16" t="s">
        <v>94</v>
      </c>
    </row>
    <row r="19" spans="1:14" ht="52.8" x14ac:dyDescent="0.25">
      <c r="A19" s="73" t="s">
        <v>57</v>
      </c>
      <c r="B19" s="24">
        <f>COUNTIF('4th Quarter'!I7:I999,"Lack of timely plan response to service authorizaton or appeal request")</f>
        <v>0</v>
      </c>
      <c r="C19" s="78" t="e">
        <f>B19/B1</f>
        <v>#DIV/0!</v>
      </c>
      <c r="D19" s="73" t="s">
        <v>63</v>
      </c>
      <c r="E19" s="24">
        <f>COUNTIF('4th Quarter'!J7:J999,"Outpatient behavioral health services")</f>
        <v>0</v>
      </c>
      <c r="F19" s="67" t="e">
        <f>E19/B1</f>
        <v>#DIV/0!</v>
      </c>
      <c r="G19" s="37" t="s">
        <v>102</v>
      </c>
      <c r="H19" s="24">
        <f>COUNTIF('4th Quarter'!K7:K999,"Home Health/Personal Care")</f>
        <v>0</v>
      </c>
      <c r="I19" s="78" t="e">
        <f>H19/B1</f>
        <v>#DIV/0!</v>
      </c>
      <c r="J19" s="37" t="s">
        <v>84</v>
      </c>
      <c r="K19" s="24">
        <f>COUNTIF('4th Quarter'!O7:O999,"HMO Committee - unfounded")</f>
        <v>0</v>
      </c>
      <c r="L19" s="78" t="e">
        <f>K19/B1</f>
        <v>#DIV/0!</v>
      </c>
      <c r="M19" s="16"/>
      <c r="N19" s="82" t="e">
        <f>N17/'4th Quarter'!G2</f>
        <v>#DIV/0!</v>
      </c>
    </row>
    <row r="20" spans="1:14" ht="26.4" x14ac:dyDescent="0.25">
      <c r="A20" s="73" t="s">
        <v>52</v>
      </c>
      <c r="B20" s="24">
        <f>COUNTIF('4th Quarter'!I7:I999,"Payment/billing issues")</f>
        <v>0</v>
      </c>
      <c r="C20" s="78" t="e">
        <f>B20/B1</f>
        <v>#DIV/0!</v>
      </c>
      <c r="D20" s="73" t="s">
        <v>58</v>
      </c>
      <c r="E20" s="24">
        <f>COUNTIF('4th Quarter'!J7:J999,"NA- Grievance does not involve a service")</f>
        <v>0</v>
      </c>
      <c r="F20" s="67" t="e">
        <f>E20/B1</f>
        <v>#DIV/0!</v>
      </c>
      <c r="G20" s="16" t="s">
        <v>114</v>
      </c>
      <c r="H20" s="24">
        <f>COUNTIF('4th Quarter'!K7:K999,"Inpatient/Outpatient Hospital")</f>
        <v>0</v>
      </c>
      <c r="I20" s="78" t="e">
        <f>H20/B1</f>
        <v>#DIV/0!</v>
      </c>
      <c r="J20" s="37" t="s">
        <v>85</v>
      </c>
      <c r="K20" s="24">
        <f>COUNTIF('4th Quarter'!O7:O999,"HMO Committee - founded")</f>
        <v>0</v>
      </c>
      <c r="L20" s="78" t="e">
        <f>K20/B1</f>
        <v>#DIV/0!</v>
      </c>
      <c r="M20" s="16"/>
      <c r="N20" s="16"/>
    </row>
    <row r="21" spans="1:14" ht="26.4" x14ac:dyDescent="0.25">
      <c r="A21" s="73" t="s">
        <v>51</v>
      </c>
      <c r="B21" s="24">
        <f>COUNTIF('4th Quarter'!I7:I999,"Plan communications")</f>
        <v>0</v>
      </c>
      <c r="C21" s="78" t="e">
        <f>B21/B1</f>
        <v>#DIV/0!</v>
      </c>
      <c r="D21" s="73" t="s">
        <v>40</v>
      </c>
      <c r="E21" s="24">
        <f>COUNTIF('4th Quarter'!J7:J999,"NA- Service does not fit any of these categories")</f>
        <v>0</v>
      </c>
      <c r="F21" s="67" t="e">
        <f>E21/B1</f>
        <v>#DIV/0!</v>
      </c>
      <c r="G21" s="37" t="s">
        <v>74</v>
      </c>
      <c r="H21" s="24">
        <f>COUNTIF('4th Quarter'!K7:K999,"Interpreter services")</f>
        <v>0</v>
      </c>
      <c r="I21" s="78" t="e">
        <f>H21/B1</f>
        <v>#DIV/0!</v>
      </c>
      <c r="J21" s="37" t="s">
        <v>86</v>
      </c>
      <c r="K21" s="24">
        <f>COUNTIF('4th Quarter'!O7:O999,"HMO Committee - Partially founded")</f>
        <v>0</v>
      </c>
      <c r="L21" s="78" t="e">
        <f>K21/B1</f>
        <v>#DIV/0!</v>
      </c>
      <c r="M21" s="16"/>
      <c r="N21" s="16"/>
    </row>
    <row r="22" spans="1:14" ht="26.4" x14ac:dyDescent="0.25">
      <c r="A22" s="73" t="s">
        <v>81</v>
      </c>
      <c r="B22" s="24">
        <f>COUNTIF('4th Quarter'!I7:I999,"Plan or provider care management")</f>
        <v>0</v>
      </c>
      <c r="C22" s="78" t="e">
        <f>B22/B1</f>
        <v>#DIV/0!</v>
      </c>
      <c r="D22" s="28" t="s">
        <v>20</v>
      </c>
      <c r="E22" s="71">
        <f>SUM(E16:E21)</f>
        <v>0</v>
      </c>
      <c r="F22" s="78" t="e">
        <f>SUM(F16:F21)</f>
        <v>#DIV/0!</v>
      </c>
      <c r="G22" s="37" t="s">
        <v>104</v>
      </c>
      <c r="H22" s="24">
        <f>COUNTIF('4th Quarter'!K7:K999,"Mental Health/Behavioral Health/Substance Use")</f>
        <v>0</v>
      </c>
      <c r="I22" s="78" t="e">
        <f>H22/B1</f>
        <v>#DIV/0!</v>
      </c>
      <c r="J22" s="37" t="s">
        <v>70</v>
      </c>
      <c r="K22" s="24">
        <f>COUNTIF('4th Quarter'!O7:O999,"Member withdrew")</f>
        <v>0</v>
      </c>
      <c r="L22" s="78" t="e">
        <f>K22/B1</f>
        <v>#DIV/0!</v>
      </c>
      <c r="M22" s="16"/>
      <c r="N22" s="16"/>
    </row>
    <row r="23" spans="1:14" ht="26.4" x14ac:dyDescent="0.25">
      <c r="A23" s="73" t="s">
        <v>49</v>
      </c>
      <c r="B23" s="24">
        <f>COUNTIF('4th Quarter'!I7:I999,"Plan or provider customer service")</f>
        <v>0</v>
      </c>
      <c r="C23" s="78" t="e">
        <f>B23/B1</f>
        <v>#DIV/0!</v>
      </c>
      <c r="D23" s="78"/>
      <c r="E23" s="78"/>
      <c r="F23" s="78"/>
      <c r="G23" s="16" t="s">
        <v>105</v>
      </c>
      <c r="H23" s="24">
        <f>COUNTIF('4th Quarter'!K7:K999,"OB/GYN")</f>
        <v>0</v>
      </c>
      <c r="I23" s="78" t="e">
        <f>H23/B1</f>
        <v>#DIV/0!</v>
      </c>
      <c r="J23" s="37" t="s">
        <v>69</v>
      </c>
      <c r="K23" s="24">
        <f>COUNTIF('4th Quarter'!O7:O999,"Member did not pursue")</f>
        <v>0</v>
      </c>
      <c r="L23" s="78" t="e">
        <f>K23/B1</f>
        <v>#DIV/0!</v>
      </c>
      <c r="M23" s="16"/>
      <c r="N23" s="16"/>
    </row>
    <row r="24" spans="1:14" x14ac:dyDescent="0.25">
      <c r="A24" s="73" t="s">
        <v>56</v>
      </c>
      <c r="B24" s="24">
        <f>COUNTIF('4th Quarter'!I7:I999,"Provider quality of care")</f>
        <v>0</v>
      </c>
      <c r="C24" s="78" t="e">
        <f>B24/B1</f>
        <v>#DIV/0!</v>
      </c>
      <c r="D24" s="78"/>
      <c r="E24" s="78"/>
      <c r="F24" s="78"/>
      <c r="G24" s="16" t="s">
        <v>106</v>
      </c>
      <c r="H24" s="24">
        <f>COUNTIF('4th Quarter'!K7:K999,"Orthodontics")</f>
        <v>0</v>
      </c>
      <c r="I24" s="78" t="e">
        <f>H24/B1</f>
        <v>#DIV/0!</v>
      </c>
      <c r="J24" s="37" t="s">
        <v>89</v>
      </c>
      <c r="K24" s="24">
        <f>COUNTIF('4th Quarter'!O7:O999,"Member disenrolled")</f>
        <v>0</v>
      </c>
      <c r="L24" s="78" t="e">
        <f>K24/B1</f>
        <v>#DIV/0!</v>
      </c>
      <c r="M24" s="16"/>
      <c r="N24" s="16"/>
    </row>
    <row r="25" spans="1:14" x14ac:dyDescent="0.25">
      <c r="A25" s="73" t="s">
        <v>53</v>
      </c>
      <c r="B25" s="24">
        <f>COUNTIF('4th Quarter'!I7:I999,"Suspected fraud")</f>
        <v>0</v>
      </c>
      <c r="C25" s="78" t="e">
        <f>B25/B1</f>
        <v>#DIV/0!</v>
      </c>
      <c r="D25" s="78"/>
      <c r="E25" s="78"/>
      <c r="F25" s="78"/>
      <c r="G25" s="16" t="s">
        <v>107</v>
      </c>
      <c r="H25" s="24">
        <f>COUNTIF('4th Quarter'!K7:K999,"Physician")</f>
        <v>0</v>
      </c>
      <c r="I25" s="78" t="e">
        <f>H25/B1</f>
        <v>#DIV/0!</v>
      </c>
      <c r="J25" s="37" t="s">
        <v>90</v>
      </c>
      <c r="K25" s="24">
        <f>COUNTIF('4th Quarter'!O7:O999,"Mediation- resolved")</f>
        <v>0</v>
      </c>
      <c r="L25" s="78" t="e">
        <f>K25/B1</f>
        <v>#DIV/0!</v>
      </c>
      <c r="M25" s="16"/>
      <c r="N25" s="16"/>
    </row>
    <row r="26" spans="1:14" ht="26.4" x14ac:dyDescent="0.25">
      <c r="A26" s="74" t="s">
        <v>6</v>
      </c>
      <c r="B26" s="24">
        <f>COUNTIF('4th Quarter'!I7:I999,"Other")</f>
        <v>0</v>
      </c>
      <c r="C26" s="78" t="e">
        <f>B26/B1</f>
        <v>#DIV/0!</v>
      </c>
      <c r="D26" s="78"/>
      <c r="E26" s="78"/>
      <c r="F26" s="78"/>
      <c r="G26" s="37" t="s">
        <v>108</v>
      </c>
      <c r="H26" s="24">
        <f>COUNTIF('4th Quarter'!K7:K999,"Prescription/Over-the-Counter Drugs")</f>
        <v>0</v>
      </c>
      <c r="I26" s="78" t="e">
        <f>H26/B1</f>
        <v>#DIV/0!</v>
      </c>
      <c r="J26" s="17" t="s">
        <v>33</v>
      </c>
      <c r="K26" s="24">
        <f>COUNTIF('4th Quarter'!O7:O999,"Pending/In Process")</f>
        <v>0</v>
      </c>
      <c r="L26" s="78" t="e">
        <f>K26/B1</f>
        <v>#DIV/0!</v>
      </c>
      <c r="M26" s="16"/>
      <c r="N26" s="16"/>
    </row>
    <row r="27" spans="1:14" ht="52.8" x14ac:dyDescent="0.25">
      <c r="A27" s="28" t="s">
        <v>20</v>
      </c>
      <c r="B27" s="71">
        <f>SUM(B16:B26)</f>
        <v>0</v>
      </c>
      <c r="C27" s="78" t="e">
        <f>SUM(C11:C26)</f>
        <v>#DIV/0!</v>
      </c>
      <c r="D27" s="78"/>
      <c r="E27" s="78"/>
      <c r="F27" s="78"/>
      <c r="G27" s="37" t="s">
        <v>109</v>
      </c>
      <c r="H27" s="24">
        <f>COUNTIF('4th Quarter'!K7:K999,"Physical/Occupational Therapy/Speech Language Pathology (PT/OT/SLP)")</f>
        <v>0</v>
      </c>
      <c r="I27" s="78" t="e">
        <f>H27/B1</f>
        <v>#DIV/0!</v>
      </c>
      <c r="J27" s="28" t="s">
        <v>20</v>
      </c>
      <c r="K27" s="71">
        <f>SUM(K16:K26)</f>
        <v>0</v>
      </c>
      <c r="L27" s="78" t="e">
        <f>SUM(L16:L26)</f>
        <v>#DIV/0!</v>
      </c>
      <c r="M27" s="16"/>
      <c r="N27" s="16"/>
    </row>
    <row r="28" spans="1:14" ht="26.4" x14ac:dyDescent="0.25">
      <c r="F28" s="16"/>
      <c r="G28" s="17" t="s">
        <v>59</v>
      </c>
      <c r="H28" s="24">
        <f>COUNTIF('4th Quarter'!K7:K999,"Skilled nursing facility (SNF)")</f>
        <v>0</v>
      </c>
      <c r="I28" s="78" t="e">
        <f>H28/B1</f>
        <v>#DIV/0!</v>
      </c>
      <c r="L28" s="16"/>
      <c r="M28" s="16"/>
      <c r="N28" s="16"/>
    </row>
    <row r="29" spans="1:14" x14ac:dyDescent="0.25">
      <c r="F29" s="16"/>
      <c r="G29" s="16" t="s">
        <v>113</v>
      </c>
      <c r="H29" s="24">
        <f>COUNTIF('4th Quarter'!K7:K999,"Transportation")</f>
        <v>0</v>
      </c>
      <c r="I29" s="78" t="e">
        <f>H29/B1</f>
        <v>#DIV/0!</v>
      </c>
      <c r="L29" s="16"/>
      <c r="M29" s="16"/>
      <c r="N29" s="16"/>
    </row>
    <row r="30" spans="1:14" x14ac:dyDescent="0.25">
      <c r="F30" s="16"/>
      <c r="G30" s="16" t="s">
        <v>112</v>
      </c>
      <c r="H30" s="24">
        <f>COUNTIF('4th Quarter'!K7:K999,"Vision")</f>
        <v>0</v>
      </c>
      <c r="I30" s="78" t="e">
        <f>H30/B1</f>
        <v>#DIV/0!</v>
      </c>
      <c r="L30" s="16"/>
      <c r="M30" s="16"/>
      <c r="N30" s="16"/>
    </row>
    <row r="31" spans="1:14" ht="39.6" x14ac:dyDescent="0.25">
      <c r="F31" s="16"/>
      <c r="G31" s="74" t="s">
        <v>39</v>
      </c>
      <c r="H31" s="24">
        <f>COUNTIF('4th Quarter'!K7:K999,"Other service type (Note in Summary of Issue column)")</f>
        <v>0</v>
      </c>
      <c r="I31" s="78" t="e">
        <f>H31/B1</f>
        <v>#DIV/0!</v>
      </c>
      <c r="L31" s="16"/>
      <c r="M31" s="16"/>
      <c r="N31" s="16"/>
    </row>
    <row r="32" spans="1:14" ht="26.4" x14ac:dyDescent="0.25">
      <c r="F32" s="16"/>
      <c r="G32" s="16" t="s">
        <v>58</v>
      </c>
      <c r="H32" s="24">
        <f>COUNTIF('4th Quarter'!K7:K999,"NA- Grievance does not involve a service")</f>
        <v>0</v>
      </c>
      <c r="I32" s="78" t="e">
        <f>H32/B1</f>
        <v>#DIV/0!</v>
      </c>
      <c r="L32" s="16"/>
      <c r="M32" s="16"/>
      <c r="N32" s="16"/>
    </row>
    <row r="33" spans="6:14" x14ac:dyDescent="0.25">
      <c r="F33" s="16"/>
      <c r="G33" s="28" t="s">
        <v>20</v>
      </c>
      <c r="H33" s="71">
        <f>SUM(H16:H32)</f>
        <v>0</v>
      </c>
      <c r="I33" s="78" t="e">
        <f>SUM(I16:I32)</f>
        <v>#DIV/0!</v>
      </c>
      <c r="L33" s="16"/>
      <c r="M33" s="16"/>
      <c r="N33" s="16"/>
    </row>
    <row r="34" spans="6:14" x14ac:dyDescent="0.25">
      <c r="F34" s="16"/>
      <c r="G34" s="16"/>
      <c r="I34" s="55"/>
      <c r="L34" s="16"/>
      <c r="M34" s="16"/>
      <c r="N34" s="16"/>
    </row>
    <row r="35" spans="6:14" x14ac:dyDescent="0.25">
      <c r="F35" s="16"/>
      <c r="G35" s="16"/>
      <c r="I35" s="55"/>
      <c r="L35" s="16"/>
      <c r="M35" s="16"/>
      <c r="N35" s="16"/>
    </row>
    <row r="36" spans="6:14" x14ac:dyDescent="0.25">
      <c r="G36" s="16"/>
    </row>
    <row r="37" spans="6:14" x14ac:dyDescent="0.25">
      <c r="G37" s="16"/>
    </row>
    <row r="38" spans="6:14" x14ac:dyDescent="0.25">
      <c r="G38" s="16"/>
    </row>
    <row r="39" spans="6:14" x14ac:dyDescent="0.25">
      <c r="G39" s="16"/>
    </row>
    <row r="40" spans="6:14" x14ac:dyDescent="0.25">
      <c r="G40" s="16"/>
    </row>
    <row r="41" spans="6:14" x14ac:dyDescent="0.25">
      <c r="G41" s="16"/>
    </row>
    <row r="42" spans="6:14" x14ac:dyDescent="0.25">
      <c r="G42" s="16"/>
    </row>
  </sheetData>
  <sheetProtection algorithmName="SHA-512" hashValue="IQSGqNgZV86YIMKeVwltL2yziuvviLQimGkNHNlbNIJ5Fp2pjf/DLtnL7WklSON4LSj6Fq76rkxT4vfPqeH3ig==" saltValue="T9/vtfb+BKHtcr2HC2+QBQ==" spinCount="100000" sheet="1" objects="1" scenarios="1"/>
  <conditionalFormatting sqref="F16:F21">
    <cfRule type="cellIs" dxfId="3" priority="1" operator="greaterThan">
      <formula>0.2499</formula>
    </cfRule>
  </conditionalFormatting>
  <conditionalFormatting sqref="G1 F11:G11 F13:G13 C16:C22 C23:F26">
    <cfRule type="cellIs" dxfId="2" priority="5" operator="greaterThan">
      <formula>0.2499</formula>
    </cfRule>
  </conditionalFormatting>
  <conditionalFormatting sqref="I16:I32">
    <cfRule type="cellIs" dxfId="1" priority="2" operator="greaterThan">
      <formula>0.2499</formula>
    </cfRule>
  </conditionalFormatting>
  <conditionalFormatting sqref="L16:L26">
    <cfRule type="cellIs" dxfId="0" priority="3" operator="greaterThan">
      <formula>0.2499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>
      <selection activeCell="F30" sqref="F30"/>
    </sheetView>
  </sheetViews>
  <sheetFormatPr defaultColWidth="8.88671875" defaultRowHeight="13.2" x14ac:dyDescent="0.25"/>
  <cols>
    <col min="1" max="16384" width="8.88671875" style="19"/>
  </cols>
  <sheetData/>
  <sheetProtection algorithmName="SHA-512" hashValue="3w+N9B1ZnuTjfWRqj0Qj5b2lAEkP1iqlgU/OXJrcfeQsXel3JRZOtHBbtMSl4BDPF7SLE1ji+bY28TVDzlpWIA==" saltValue="3rQUeoyTixnSl2qpLg1Fhg==" spinCount="100000" sheet="1" objects="1" scenarios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n4G3f+arAkau8/YAFRXIr5wXZKij58Ncw60XTmW3j5dnCckOKIkA8BQMjZ8l3T3zDWZMJRyxkEyKRS3S44SlHQ==" saltValue="WahNotLHdgItFq2osT+cvw==" spinCount="100000" sheet="1" objects="1" scenarios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0631-6858-4871-AAB1-B7D59E1FEB01}">
  <dimension ref="A1"/>
  <sheetViews>
    <sheetView topLeftCell="A7" workbookViewId="0"/>
  </sheetViews>
  <sheetFormatPr defaultRowHeight="13.2" x14ac:dyDescent="0.25"/>
  <sheetData/>
  <sheetProtection algorithmName="SHA-512" hashValue="1d6gYQhdulB8/dr1Ty3k6/BjObsqTAibhl+oVRee+IqM4JRirl7IQG4pQu+4SCLDwERqMgfx+/I5y05Pg6YHfQ==" saltValue="FdY6RDaxVKiKesM+h+GTeg==" spinCount="100000" sheet="1" objects="1" scenarios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J31" sqref="J31"/>
    </sheetView>
  </sheetViews>
  <sheetFormatPr defaultRowHeight="13.2" x14ac:dyDescent="0.25"/>
  <sheetData/>
  <sheetProtection algorithmName="SHA-512" hashValue="ovLU/EL6geDfFW4+yoIS5A8r2oZeHrn8XIqzOo5Jsodb1FncZQTHCzqVpEr/lijrQnIF6DHc/U7PxZg/7/wMWA==" saltValue="Dc+zbW7kae6E+DopyVCfBw==" spinCount="100000" sheet="1" objects="1" scenarios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topLeftCell="A7" workbookViewId="0">
      <selection activeCell="P32" sqref="P32"/>
    </sheetView>
  </sheetViews>
  <sheetFormatPr defaultRowHeight="13.2" x14ac:dyDescent="0.25"/>
  <sheetData/>
  <sheetProtection algorithmName="SHA-512" hashValue="3C2nDRkysnyzkYcYF96zIqtEExbVxt51g2dVkGiTo4KLt8+YRayCbLNOKMQt9uHD3Uk0Ev8RMr57kOaEMd2IhQ==" saltValue="Oo4DB4ZhvUKZ6MlXbnQusg==" spinCount="100000" sheet="1" objects="1" scenarios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"/>
  <dimension ref="A3:A89"/>
  <sheetViews>
    <sheetView zoomScaleNormal="100" workbookViewId="0">
      <selection activeCell="A17" sqref="A17"/>
    </sheetView>
  </sheetViews>
  <sheetFormatPr defaultColWidth="8.88671875" defaultRowHeight="13.2" x14ac:dyDescent="0.25"/>
  <cols>
    <col min="1" max="1" width="70.88671875" style="19" customWidth="1"/>
    <col min="2" max="16384" width="8.88671875" style="19"/>
  </cols>
  <sheetData>
    <row r="3" spans="1:1" x14ac:dyDescent="0.25">
      <c r="A3" s="46" t="s">
        <v>47</v>
      </c>
    </row>
    <row r="4" spans="1:1" x14ac:dyDescent="0.25">
      <c r="A4" s="19" t="s">
        <v>37</v>
      </c>
    </row>
    <row r="5" spans="1:1" x14ac:dyDescent="0.25">
      <c r="A5" s="19" t="s">
        <v>48</v>
      </c>
    </row>
    <row r="7" spans="1:1" x14ac:dyDescent="0.25">
      <c r="A7" s="50"/>
    </row>
    <row r="8" spans="1:1" x14ac:dyDescent="0.25">
      <c r="A8" s="46" t="s">
        <v>14</v>
      </c>
    </row>
    <row r="9" spans="1:1" x14ac:dyDescent="0.25">
      <c r="A9" s="53" t="s">
        <v>29</v>
      </c>
    </row>
    <row r="10" spans="1:1" x14ac:dyDescent="0.25">
      <c r="A10" s="25" t="s">
        <v>78</v>
      </c>
    </row>
    <row r="11" spans="1:1" x14ac:dyDescent="0.25">
      <c r="A11" s="25" t="s">
        <v>79</v>
      </c>
    </row>
    <row r="12" spans="1:1" x14ac:dyDescent="0.25">
      <c r="A12" s="25" t="s">
        <v>80</v>
      </c>
    </row>
    <row r="13" spans="1:1" x14ac:dyDescent="0.25">
      <c r="A13" s="19" t="s">
        <v>12</v>
      </c>
    </row>
    <row r="14" spans="1:1" x14ac:dyDescent="0.25">
      <c r="A14" s="19" t="s">
        <v>6</v>
      </c>
    </row>
    <row r="15" spans="1:1" x14ac:dyDescent="0.25">
      <c r="A15" s="46"/>
    </row>
    <row r="16" spans="1:1" x14ac:dyDescent="0.25">
      <c r="A16" s="46" t="s">
        <v>21</v>
      </c>
    </row>
    <row r="17" spans="1:1" x14ac:dyDescent="0.25">
      <c r="A17" s="54" t="s">
        <v>111</v>
      </c>
    </row>
    <row r="18" spans="1:1" x14ac:dyDescent="0.25">
      <c r="A18" s="54" t="s">
        <v>50</v>
      </c>
    </row>
    <row r="19" spans="1:1" x14ac:dyDescent="0.25">
      <c r="A19" s="54" t="s">
        <v>55</v>
      </c>
    </row>
    <row r="20" spans="1:1" x14ac:dyDescent="0.25">
      <c r="A20" s="54" t="s">
        <v>57</v>
      </c>
    </row>
    <row r="21" spans="1:1" x14ac:dyDescent="0.25">
      <c r="A21" s="54" t="s">
        <v>52</v>
      </c>
    </row>
    <row r="22" spans="1:1" x14ac:dyDescent="0.25">
      <c r="A22" s="54" t="s">
        <v>51</v>
      </c>
    </row>
    <row r="23" spans="1:1" x14ac:dyDescent="0.25">
      <c r="A23" s="54" t="s">
        <v>81</v>
      </c>
    </row>
    <row r="24" spans="1:1" x14ac:dyDescent="0.25">
      <c r="A24" s="54" t="s">
        <v>49</v>
      </c>
    </row>
    <row r="25" spans="1:1" x14ac:dyDescent="0.25">
      <c r="A25" s="54" t="s">
        <v>56</v>
      </c>
    </row>
    <row r="26" spans="1:1" x14ac:dyDescent="0.25">
      <c r="A26" s="54" t="s">
        <v>53</v>
      </c>
    </row>
    <row r="27" spans="1:1" x14ac:dyDescent="0.25">
      <c r="A27" s="45" t="s">
        <v>6</v>
      </c>
    </row>
    <row r="28" spans="1:1" x14ac:dyDescent="0.25">
      <c r="A28" s="47"/>
    </row>
    <row r="29" spans="1:1" x14ac:dyDescent="0.25">
      <c r="A29" s="47"/>
    </row>
    <row r="30" spans="1:1" x14ac:dyDescent="0.25">
      <c r="A30" s="48" t="s">
        <v>30</v>
      </c>
    </row>
    <row r="31" spans="1:1" x14ac:dyDescent="0.25">
      <c r="A31" s="45" t="s">
        <v>116</v>
      </c>
    </row>
    <row r="32" spans="1:1" x14ac:dyDescent="0.25">
      <c r="A32" s="45" t="s">
        <v>117</v>
      </c>
    </row>
    <row r="33" spans="1:1" x14ac:dyDescent="0.25">
      <c r="A33" s="45" t="s">
        <v>118</v>
      </c>
    </row>
    <row r="34" spans="1:1" x14ac:dyDescent="0.25">
      <c r="A34" s="45" t="s">
        <v>119</v>
      </c>
    </row>
    <row r="35" spans="1:1" x14ac:dyDescent="0.25">
      <c r="A35" s="45" t="s">
        <v>58</v>
      </c>
    </row>
    <row r="36" spans="1:1" x14ac:dyDescent="0.25">
      <c r="A36" s="45" t="s">
        <v>40</v>
      </c>
    </row>
    <row r="37" spans="1:1" x14ac:dyDescent="0.25">
      <c r="A37" s="45"/>
    </row>
    <row r="38" spans="1:1" x14ac:dyDescent="0.25">
      <c r="A38" s="46" t="s">
        <v>0</v>
      </c>
    </row>
    <row r="39" spans="1:1" x14ac:dyDescent="0.25">
      <c r="A39" s="45" t="s">
        <v>38</v>
      </c>
    </row>
    <row r="40" spans="1:1" x14ac:dyDescent="0.25">
      <c r="A40" s="1" t="s">
        <v>72</v>
      </c>
    </row>
    <row r="41" spans="1:1" x14ac:dyDescent="0.25">
      <c r="A41" s="1" t="s">
        <v>73</v>
      </c>
    </row>
    <row r="42" spans="1:1" x14ac:dyDescent="0.25">
      <c r="A42" s="1" t="s">
        <v>102</v>
      </c>
    </row>
    <row r="43" spans="1:1" x14ac:dyDescent="0.25">
      <c r="A43" s="1" t="s">
        <v>103</v>
      </c>
    </row>
    <row r="44" spans="1:1" x14ac:dyDescent="0.25">
      <c r="A44" s="1" t="s">
        <v>74</v>
      </c>
    </row>
    <row r="45" spans="1:1" x14ac:dyDescent="0.25">
      <c r="A45" s="1" t="s">
        <v>104</v>
      </c>
    </row>
    <row r="46" spans="1:1" x14ac:dyDescent="0.25">
      <c r="A46" s="1" t="s">
        <v>105</v>
      </c>
    </row>
    <row r="47" spans="1:1" x14ac:dyDescent="0.25">
      <c r="A47" s="1" t="s">
        <v>106</v>
      </c>
    </row>
    <row r="48" spans="1:1" x14ac:dyDescent="0.25">
      <c r="A48" s="1" t="s">
        <v>107</v>
      </c>
    </row>
    <row r="49" spans="1:1" x14ac:dyDescent="0.25">
      <c r="A49" s="1" t="s">
        <v>108</v>
      </c>
    </row>
    <row r="50" spans="1:1" x14ac:dyDescent="0.25">
      <c r="A50" s="1" t="s">
        <v>109</v>
      </c>
    </row>
    <row r="51" spans="1:1" x14ac:dyDescent="0.25">
      <c r="A51" s="25" t="s">
        <v>59</v>
      </c>
    </row>
    <row r="52" spans="1:1" x14ac:dyDescent="0.25">
      <c r="A52" s="1" t="s">
        <v>7</v>
      </c>
    </row>
    <row r="53" spans="1:1" x14ac:dyDescent="0.25">
      <c r="A53" s="1" t="s">
        <v>110</v>
      </c>
    </row>
    <row r="54" spans="1:1" x14ac:dyDescent="0.25">
      <c r="A54" s="45" t="s">
        <v>39</v>
      </c>
    </row>
    <row r="55" spans="1:1" x14ac:dyDescent="0.25">
      <c r="A55" s="19" t="s">
        <v>58</v>
      </c>
    </row>
    <row r="57" spans="1:1" x14ac:dyDescent="0.25">
      <c r="A57" s="46" t="s">
        <v>43</v>
      </c>
    </row>
    <row r="58" spans="1:1" x14ac:dyDescent="0.25">
      <c r="A58" s="25" t="s">
        <v>64</v>
      </c>
    </row>
    <row r="59" spans="1:1" x14ac:dyDescent="0.25">
      <c r="A59" s="25" t="s">
        <v>65</v>
      </c>
    </row>
    <row r="60" spans="1:1" x14ac:dyDescent="0.25">
      <c r="A60" s="25" t="s">
        <v>66</v>
      </c>
    </row>
    <row r="61" spans="1:1" x14ac:dyDescent="0.25">
      <c r="A61" s="25" t="s">
        <v>67</v>
      </c>
    </row>
    <row r="62" spans="1:1" x14ac:dyDescent="0.25">
      <c r="A62" s="19" t="s">
        <v>32</v>
      </c>
    </row>
    <row r="63" spans="1:1" x14ac:dyDescent="0.25">
      <c r="A63" s="19" t="s">
        <v>68</v>
      </c>
    </row>
    <row r="65" spans="1:1" x14ac:dyDescent="0.25">
      <c r="A65" s="46" t="s">
        <v>8</v>
      </c>
    </row>
    <row r="66" spans="1:1" x14ac:dyDescent="0.25">
      <c r="A66" s="1" t="s">
        <v>87</v>
      </c>
    </row>
    <row r="67" spans="1:1" x14ac:dyDescent="0.25">
      <c r="A67" s="1" t="s">
        <v>88</v>
      </c>
    </row>
    <row r="68" spans="1:1" x14ac:dyDescent="0.25">
      <c r="A68" s="1" t="s">
        <v>91</v>
      </c>
    </row>
    <row r="69" spans="1:1" x14ac:dyDescent="0.25">
      <c r="A69" s="1" t="s">
        <v>84</v>
      </c>
    </row>
    <row r="70" spans="1:1" x14ac:dyDescent="0.25">
      <c r="A70" s="1" t="s">
        <v>85</v>
      </c>
    </row>
    <row r="71" spans="1:1" x14ac:dyDescent="0.25">
      <c r="A71" s="1" t="s">
        <v>86</v>
      </c>
    </row>
    <row r="72" spans="1:1" x14ac:dyDescent="0.25">
      <c r="A72" s="1" t="s">
        <v>70</v>
      </c>
    </row>
    <row r="73" spans="1:1" x14ac:dyDescent="0.25">
      <c r="A73" s="1" t="s">
        <v>69</v>
      </c>
    </row>
    <row r="74" spans="1:1" x14ac:dyDescent="0.25">
      <c r="A74" s="1" t="s">
        <v>89</v>
      </c>
    </row>
    <row r="75" spans="1:1" x14ac:dyDescent="0.25">
      <c r="A75" s="1" t="s">
        <v>90</v>
      </c>
    </row>
    <row r="76" spans="1:1" x14ac:dyDescent="0.25">
      <c r="A76" s="25" t="s">
        <v>33</v>
      </c>
    </row>
    <row r="79" spans="1:1" x14ac:dyDescent="0.25">
      <c r="A79" s="46" t="s">
        <v>34</v>
      </c>
    </row>
    <row r="80" spans="1:1" x14ac:dyDescent="0.25">
      <c r="A80" s="19" t="s">
        <v>1</v>
      </c>
    </row>
    <row r="81" spans="1:1" x14ac:dyDescent="0.25">
      <c r="A81" s="19" t="s">
        <v>2</v>
      </c>
    </row>
    <row r="82" spans="1:1" x14ac:dyDescent="0.25">
      <c r="A82" s="25" t="s">
        <v>76</v>
      </c>
    </row>
    <row r="83" spans="1:1" x14ac:dyDescent="0.25">
      <c r="A83" s="19" t="s">
        <v>16</v>
      </c>
    </row>
    <row r="85" spans="1:1" x14ac:dyDescent="0.25">
      <c r="A85" s="46"/>
    </row>
    <row r="86" spans="1:1" x14ac:dyDescent="0.25">
      <c r="A86" s="49"/>
    </row>
    <row r="89" spans="1:1" x14ac:dyDescent="0.25">
      <c r="A89" s="25"/>
    </row>
  </sheetData>
  <sheetProtection algorithmName="SHA-512" hashValue="6K3qWV5pBdRi/kkyDH24xIoGoapLpeBPp36vXGdilfG4XeHPxEup0JEt1W3hXyhJdMAFBGRlh7Hc5KU3OJuqpA==" saltValue="J/AbqDLWerZ3JhNP7tCM/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2" x14ac:dyDescent="0.25"/>
  <sheetData/>
  <sheetProtection algorithmName="SHA-512" hashValue="zjxcM80DMnYKHWHzuvvDHgMk9qjQriozyxqC8RhUdCZv6KnkuTzOGxHMqt5bHeAj2EnZ/un7x5W2+RyRgAKbig==" saltValue="0U2mwA0BGsb/X/Wb5c62XA==" spinCount="100000" sheet="1" objects="1" scenarios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Y41"/>
  <sheetViews>
    <sheetView workbookViewId="0">
      <selection activeCell="C6" sqref="C6"/>
    </sheetView>
  </sheetViews>
  <sheetFormatPr defaultRowHeight="13.2" x14ac:dyDescent="0.25"/>
  <cols>
    <col min="1" max="1" width="10.6640625" bestFit="1" customWidth="1"/>
    <col min="2" max="2" width="10" customWidth="1"/>
    <col min="3" max="3" width="10.6640625" customWidth="1"/>
    <col min="5" max="5" width="10.6640625" bestFit="1" customWidth="1"/>
    <col min="7" max="7" width="13.109375" customWidth="1"/>
    <col min="8" max="8" width="11" customWidth="1"/>
    <col min="11" max="11" width="12" customWidth="1"/>
  </cols>
  <sheetData>
    <row r="1" spans="1:17" x14ac:dyDescent="0.25">
      <c r="A1" s="30"/>
      <c r="B1" s="95" t="s">
        <v>82</v>
      </c>
      <c r="C1" s="95"/>
      <c r="D1" s="95"/>
      <c r="E1" s="88"/>
      <c r="F1" s="96"/>
      <c r="G1" s="96"/>
      <c r="H1" s="96"/>
      <c r="I1" s="96"/>
      <c r="J1" s="96"/>
      <c r="K1" s="88"/>
      <c r="L1" s="95"/>
      <c r="M1" s="95"/>
      <c r="N1" s="95"/>
      <c r="O1" s="95"/>
      <c r="P1" s="95"/>
      <c r="Q1" s="95"/>
    </row>
    <row r="2" spans="1:17" s="39" customFormat="1" x14ac:dyDescent="0.25">
      <c r="B2" s="39" t="s">
        <v>37</v>
      </c>
      <c r="C2" s="39" t="s">
        <v>48</v>
      </c>
      <c r="E2" s="89"/>
      <c r="F2" s="89"/>
      <c r="G2" s="90"/>
      <c r="H2" s="90"/>
      <c r="I2" s="90"/>
      <c r="J2" s="89"/>
      <c r="K2" s="89"/>
      <c r="L2" s="32"/>
      <c r="M2" s="32"/>
      <c r="N2" s="32"/>
      <c r="O2" s="32"/>
      <c r="P2" s="32"/>
      <c r="Q2" s="32"/>
    </row>
    <row r="3" spans="1:17" x14ac:dyDescent="0.25">
      <c r="A3" s="33" t="s">
        <v>15</v>
      </c>
      <c r="B3" s="31" t="e">
        <f>'1stQtrAnalysis'!C4</f>
        <v>#DIV/0!</v>
      </c>
      <c r="C3" s="31" t="e">
        <f>'1stQtrAnalysis'!C5</f>
        <v>#DIV/0!</v>
      </c>
      <c r="D3" s="31"/>
      <c r="E3" s="89"/>
      <c r="F3" s="91"/>
      <c r="G3" s="91"/>
      <c r="H3" s="91"/>
      <c r="I3" s="91"/>
      <c r="J3" s="91"/>
      <c r="K3" s="89"/>
      <c r="L3" s="34"/>
      <c r="M3" s="34"/>
      <c r="N3" s="34"/>
      <c r="O3" s="34"/>
      <c r="P3" s="34"/>
      <c r="Q3" s="34"/>
    </row>
    <row r="4" spans="1:17" x14ac:dyDescent="0.25">
      <c r="A4" s="33" t="s">
        <v>22</v>
      </c>
      <c r="B4" s="31" t="e">
        <f>'2ndQtrAnalysis'!C4</f>
        <v>#DIV/0!</v>
      </c>
      <c r="C4" s="31" t="e">
        <f>'2ndQtrAnalysis'!C5</f>
        <v>#DIV/0!</v>
      </c>
      <c r="D4" s="31"/>
      <c r="E4" s="89"/>
      <c r="F4" s="91"/>
      <c r="G4" s="91"/>
      <c r="H4" s="91"/>
      <c r="I4" s="91"/>
      <c r="J4" s="91"/>
      <c r="K4" s="89"/>
      <c r="L4" s="34"/>
      <c r="M4" s="34"/>
      <c r="N4" s="34"/>
      <c r="O4" s="34"/>
      <c r="P4" s="34"/>
      <c r="Q4" s="34"/>
    </row>
    <row r="5" spans="1:17" x14ac:dyDescent="0.25">
      <c r="A5" s="33" t="s">
        <v>23</v>
      </c>
      <c r="B5" s="31" t="e">
        <f>'3rdQtrAnalysis'!C4</f>
        <v>#DIV/0!</v>
      </c>
      <c r="C5" s="31" t="e">
        <f>'3rdQtrAnalysis'!C5</f>
        <v>#DIV/0!</v>
      </c>
      <c r="D5" s="31"/>
      <c r="E5" s="89"/>
      <c r="F5" s="91"/>
      <c r="G5" s="91"/>
      <c r="H5" s="91"/>
      <c r="I5" s="91"/>
      <c r="J5" s="91"/>
      <c r="K5" s="89"/>
      <c r="L5" s="34"/>
      <c r="M5" s="34"/>
      <c r="N5" s="34"/>
      <c r="O5" s="34"/>
      <c r="P5" s="34"/>
      <c r="Q5" s="34"/>
    </row>
    <row r="6" spans="1:17" x14ac:dyDescent="0.25">
      <c r="A6" s="33" t="s">
        <v>24</v>
      </c>
      <c r="B6" s="31" t="e">
        <f>'4thQtrAnalysis'!C4</f>
        <v>#DIV/0!</v>
      </c>
      <c r="C6" s="31" t="e">
        <f>'4thQtrAnalysis'!C5</f>
        <v>#DIV/0!</v>
      </c>
      <c r="D6" s="31"/>
      <c r="E6" s="89"/>
      <c r="F6" s="91"/>
      <c r="G6" s="91"/>
      <c r="H6" s="91"/>
      <c r="I6" s="91"/>
      <c r="J6" s="91"/>
      <c r="K6" s="89"/>
      <c r="L6" s="34"/>
      <c r="M6" s="34"/>
      <c r="N6" s="34"/>
      <c r="O6" s="34"/>
      <c r="P6" s="34"/>
      <c r="Q6" s="34"/>
    </row>
    <row r="8" spans="1:17" x14ac:dyDescent="0.25">
      <c r="A8" s="95" t="s">
        <v>21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s="39" customFormat="1" x14ac:dyDescent="0.25">
      <c r="B9" s="54" t="s">
        <v>111</v>
      </c>
      <c r="C9" s="54" t="s">
        <v>50</v>
      </c>
      <c r="D9" s="54" t="s">
        <v>55</v>
      </c>
      <c r="E9" s="54" t="s">
        <v>57</v>
      </c>
      <c r="F9" s="54" t="s">
        <v>52</v>
      </c>
      <c r="G9" s="54" t="s">
        <v>51</v>
      </c>
      <c r="H9" s="54" t="s">
        <v>81</v>
      </c>
      <c r="I9" s="54" t="s">
        <v>49</v>
      </c>
      <c r="J9" s="54" t="s">
        <v>56</v>
      </c>
      <c r="K9" s="54" t="s">
        <v>53</v>
      </c>
      <c r="L9" s="45" t="s">
        <v>6</v>
      </c>
      <c r="M9" s="42"/>
      <c r="N9" s="42"/>
      <c r="O9" s="42"/>
      <c r="P9" s="42"/>
      <c r="Q9" s="39" t="s">
        <v>16</v>
      </c>
    </row>
    <row r="10" spans="1:17" x14ac:dyDescent="0.25">
      <c r="A10" s="44" t="s">
        <v>15</v>
      </c>
      <c r="B10" s="43" t="e">
        <f>'1stQtrAnalysis'!C16</f>
        <v>#DIV/0!</v>
      </c>
      <c r="C10" s="43" t="e">
        <f>'1stQtrAnalysis'!C17</f>
        <v>#DIV/0!</v>
      </c>
      <c r="D10" s="43" t="e">
        <f>'1stQtrAnalysis'!C18</f>
        <v>#DIV/0!</v>
      </c>
      <c r="E10" s="43" t="e">
        <f>'1stQtrAnalysis'!C19</f>
        <v>#DIV/0!</v>
      </c>
      <c r="F10" s="43" t="e">
        <f>'1stQtrAnalysis'!C20</f>
        <v>#DIV/0!</v>
      </c>
      <c r="G10" s="43" t="e">
        <f>'1stQtrAnalysis'!C21</f>
        <v>#DIV/0!</v>
      </c>
      <c r="H10" s="43" t="e">
        <f>'1stQtrAnalysis'!C22</f>
        <v>#DIV/0!</v>
      </c>
      <c r="I10" s="43" t="e">
        <f>'1stQtrAnalysis'!C23</f>
        <v>#DIV/0!</v>
      </c>
      <c r="J10" s="43" t="e">
        <f>'1stQtrAnalysis'!C24</f>
        <v>#DIV/0!</v>
      </c>
      <c r="K10" s="43" t="e">
        <f>'1stQtrAnalysis'!C25</f>
        <v>#DIV/0!</v>
      </c>
      <c r="L10" s="43" t="e">
        <f>'1stQtrAnalysis'!C26</f>
        <v>#DIV/0!</v>
      </c>
      <c r="M10" s="43"/>
      <c r="N10" s="43"/>
      <c r="O10" s="43"/>
      <c r="P10" s="43"/>
      <c r="Q10" s="35"/>
    </row>
    <row r="11" spans="1:17" x14ac:dyDescent="0.25">
      <c r="A11" s="44" t="s">
        <v>22</v>
      </c>
      <c r="B11" s="31" t="e">
        <f>'2ndQtrAnalysis'!C16</f>
        <v>#DIV/0!</v>
      </c>
      <c r="C11" s="31" t="e">
        <f>'2ndQtrAnalysis'!C17</f>
        <v>#DIV/0!</v>
      </c>
      <c r="D11" s="31" t="e">
        <f>'2ndQtrAnalysis'!C18</f>
        <v>#DIV/0!</v>
      </c>
      <c r="E11" s="43" t="e">
        <f>'2ndQtrAnalysis'!C19</f>
        <v>#DIV/0!</v>
      </c>
      <c r="F11" s="43" t="e">
        <f>'2ndQtrAnalysis'!C20</f>
        <v>#DIV/0!</v>
      </c>
      <c r="G11" s="43" t="e">
        <f>'2ndQtrAnalysis'!C21</f>
        <v>#DIV/0!</v>
      </c>
      <c r="H11" s="43" t="e">
        <f>'2ndQtrAnalysis'!C22</f>
        <v>#DIV/0!</v>
      </c>
      <c r="I11" s="43" t="e">
        <f>'2ndQtrAnalysis'!C23</f>
        <v>#DIV/0!</v>
      </c>
      <c r="J11" s="43" t="e">
        <f>'2ndQtrAnalysis'!C24</f>
        <v>#DIV/0!</v>
      </c>
      <c r="K11" s="31" t="e">
        <f>'2ndQtrAnalysis'!C25</f>
        <v>#DIV/0!</v>
      </c>
      <c r="L11" s="43" t="e">
        <f>'2ndQtrAnalysis'!C26</f>
        <v>#DIV/0!</v>
      </c>
      <c r="M11" s="31"/>
      <c r="N11" s="31"/>
      <c r="O11" s="31"/>
      <c r="P11" s="31"/>
      <c r="Q11" s="35"/>
    </row>
    <row r="12" spans="1:17" x14ac:dyDescent="0.25">
      <c r="A12" s="44" t="s">
        <v>23</v>
      </c>
      <c r="B12" s="31" t="e">
        <f>'3rdQtrAnalysis'!C16</f>
        <v>#DIV/0!</v>
      </c>
      <c r="C12" s="31" t="e">
        <f>'3rdQtrAnalysis'!C17</f>
        <v>#DIV/0!</v>
      </c>
      <c r="D12" s="31" t="e">
        <f>'3rdQtrAnalysis'!C18</f>
        <v>#DIV/0!</v>
      </c>
      <c r="E12" s="43" t="e">
        <f>'3rdQtrAnalysis'!C19</f>
        <v>#DIV/0!</v>
      </c>
      <c r="F12" s="43" t="e">
        <f>'3rdQtrAnalysis'!C20</f>
        <v>#DIV/0!</v>
      </c>
      <c r="G12" s="43" t="e">
        <f>'3rdQtrAnalysis'!C21</f>
        <v>#DIV/0!</v>
      </c>
      <c r="H12" s="43" t="e">
        <f>'3rdQtrAnalysis'!C22</f>
        <v>#DIV/0!</v>
      </c>
      <c r="I12" s="43" t="e">
        <f>'3rdQtrAnalysis'!C23</f>
        <v>#DIV/0!</v>
      </c>
      <c r="J12" s="43" t="e">
        <f>'3rdQtrAnalysis'!C24</f>
        <v>#DIV/0!</v>
      </c>
      <c r="K12" s="31" t="e">
        <f>'3rdQtrAnalysis'!C25</f>
        <v>#DIV/0!</v>
      </c>
      <c r="L12" s="43" t="e">
        <f>'3rdQtrAnalysis'!C26</f>
        <v>#DIV/0!</v>
      </c>
      <c r="M12" s="31"/>
      <c r="N12" s="31"/>
      <c r="O12" s="31"/>
      <c r="P12" s="31"/>
      <c r="Q12" s="35"/>
    </row>
    <row r="13" spans="1:17" x14ac:dyDescent="0.25">
      <c r="A13" s="44" t="s">
        <v>24</v>
      </c>
      <c r="B13" s="31" t="e">
        <f>'4thQtrAnalysis'!C16</f>
        <v>#DIV/0!</v>
      </c>
      <c r="C13" s="31" t="e">
        <f>'4thQtrAnalysis'!C17</f>
        <v>#DIV/0!</v>
      </c>
      <c r="D13" s="31" t="e">
        <f>'4thQtrAnalysis'!C18</f>
        <v>#DIV/0!</v>
      </c>
      <c r="E13" s="31" t="e">
        <f>'4thQtrAnalysis'!C19</f>
        <v>#DIV/0!</v>
      </c>
      <c r="F13" s="31" t="e">
        <f>'4thQtrAnalysis'!C20</f>
        <v>#DIV/0!</v>
      </c>
      <c r="G13" s="31" t="e">
        <f>'4thQtrAnalysis'!C21</f>
        <v>#DIV/0!</v>
      </c>
      <c r="H13" s="31" t="e">
        <f>'4thQtrAnalysis'!C22</f>
        <v>#DIV/0!</v>
      </c>
      <c r="I13" s="31" t="e">
        <f>'4thQtrAnalysis'!C23</f>
        <v>#DIV/0!</v>
      </c>
      <c r="J13" s="31" t="e">
        <f>'4thQtrAnalysis'!C24</f>
        <v>#DIV/0!</v>
      </c>
      <c r="K13" s="31" t="e">
        <f>'4thQtrAnalysis'!C25</f>
        <v>#DIV/0!</v>
      </c>
      <c r="L13" s="31" t="e">
        <f>'4thQtrAnalysis'!C26</f>
        <v>#DIV/0!</v>
      </c>
      <c r="M13" s="31"/>
      <c r="N13" s="31"/>
      <c r="O13" s="31"/>
      <c r="P13" s="31"/>
      <c r="Q13" s="35"/>
    </row>
    <row r="15" spans="1:17" x14ac:dyDescent="0.25">
      <c r="A15" s="95" t="s">
        <v>14</v>
      </c>
      <c r="B15" s="95"/>
      <c r="C15" s="95"/>
      <c r="D15" s="95"/>
      <c r="E15" s="95"/>
      <c r="F15" s="95"/>
    </row>
    <row r="16" spans="1:17" s="39" customFormat="1" x14ac:dyDescent="0.25">
      <c r="B16" s="39" t="s">
        <v>4</v>
      </c>
      <c r="C16" s="39" t="s">
        <v>5</v>
      </c>
      <c r="D16" s="39" t="s">
        <v>3</v>
      </c>
      <c r="E16" s="38" t="s">
        <v>17</v>
      </c>
      <c r="F16" s="39" t="s">
        <v>12</v>
      </c>
      <c r="G16" s="39" t="s">
        <v>6</v>
      </c>
    </row>
    <row r="17" spans="1:25" x14ac:dyDescent="0.25">
      <c r="A17" s="44" t="s">
        <v>15</v>
      </c>
      <c r="B17" s="31" t="e">
        <f>'1stQtrAnalysis'!F4</f>
        <v>#DIV/0!</v>
      </c>
      <c r="C17" s="31" t="e">
        <f>'1stQtrAnalysis'!F5</f>
        <v>#DIV/0!</v>
      </c>
      <c r="D17" s="31" t="e">
        <f>'1stQtrAnalysis'!F6</f>
        <v>#DIV/0!</v>
      </c>
      <c r="E17" s="31" t="e">
        <f>'1stQtrAnalysis'!F7</f>
        <v>#DIV/0!</v>
      </c>
      <c r="F17" s="31" t="e">
        <f>'1stQtrAnalysis'!F8</f>
        <v>#DIV/0!</v>
      </c>
      <c r="G17" s="31" t="e">
        <f>'1stQtrAnalysis'!F9</f>
        <v>#DIV/0!</v>
      </c>
    </row>
    <row r="18" spans="1:25" x14ac:dyDescent="0.25">
      <c r="A18" s="44" t="s">
        <v>22</v>
      </c>
      <c r="B18" s="31" t="e">
        <f>'2ndQtrAnalysis'!F4</f>
        <v>#DIV/0!</v>
      </c>
      <c r="C18" s="31" t="e">
        <f>'2ndQtrAnalysis'!F5</f>
        <v>#DIV/0!</v>
      </c>
      <c r="D18" s="31" t="e">
        <f>'2ndQtrAnalysis'!F6</f>
        <v>#DIV/0!</v>
      </c>
      <c r="E18" s="31" t="e">
        <f>'2ndQtrAnalysis'!F7</f>
        <v>#DIV/0!</v>
      </c>
      <c r="F18" s="31" t="e">
        <f>'2ndQtrAnalysis'!F8</f>
        <v>#DIV/0!</v>
      </c>
      <c r="G18" s="31" t="e">
        <f>'2ndQtrAnalysis'!F9</f>
        <v>#DIV/0!</v>
      </c>
    </row>
    <row r="19" spans="1:25" x14ac:dyDescent="0.25">
      <c r="A19" s="44" t="s">
        <v>23</v>
      </c>
      <c r="B19" s="31" t="e">
        <f>'4thQtrAnalysis'!F4</f>
        <v>#DIV/0!</v>
      </c>
      <c r="C19" s="31" t="e">
        <f>'3rdQtrAnalysis'!F5</f>
        <v>#DIV/0!</v>
      </c>
      <c r="D19" s="31" t="e">
        <f>'3rdQtrAnalysis'!F6</f>
        <v>#DIV/0!</v>
      </c>
      <c r="E19" s="31" t="e">
        <f>'3rdQtrAnalysis'!F7</f>
        <v>#DIV/0!</v>
      </c>
      <c r="F19" s="31" t="e">
        <f>'3rdQtrAnalysis'!F8</f>
        <v>#DIV/0!</v>
      </c>
      <c r="G19" s="31" t="e">
        <f>'3rdQtrAnalysis'!F9</f>
        <v>#DIV/0!</v>
      </c>
    </row>
    <row r="20" spans="1:25" x14ac:dyDescent="0.25">
      <c r="A20" s="44" t="s">
        <v>24</v>
      </c>
      <c r="B20" s="31" t="e">
        <f>'4thQtrAnalysis'!F4</f>
        <v>#DIV/0!</v>
      </c>
      <c r="C20" s="31" t="e">
        <f>'4thQtrAnalysis'!F5</f>
        <v>#DIV/0!</v>
      </c>
      <c r="D20" s="31" t="e">
        <f>'4thQtrAnalysis'!F6</f>
        <v>#DIV/0!</v>
      </c>
      <c r="E20" s="31" t="e">
        <f>'4thQtrAnalysis'!F7</f>
        <v>#DIV/0!</v>
      </c>
      <c r="F20" s="31" t="e">
        <f>'4thQtrAnalysis'!F8</f>
        <v>#DIV/0!</v>
      </c>
      <c r="G20" s="31" t="e">
        <f>'4thQtrAnalysis'!F9</f>
        <v>#DIV/0!</v>
      </c>
    </row>
    <row r="22" spans="1:25" s="35" customFormat="1" x14ac:dyDescent="0.25">
      <c r="A22" s="97" t="s">
        <v>115</v>
      </c>
      <c r="B22" s="97"/>
      <c r="C22" s="97"/>
      <c r="D22" s="97"/>
      <c r="E22" s="97"/>
      <c r="F22" s="97"/>
      <c r="G22" s="97"/>
    </row>
    <row r="23" spans="1:25" s="35" customFormat="1" ht="79.2" x14ac:dyDescent="0.25">
      <c r="B23" s="73" t="s">
        <v>60</v>
      </c>
      <c r="C23" s="73" t="s">
        <v>61</v>
      </c>
      <c r="D23" s="73" t="s">
        <v>62</v>
      </c>
      <c r="E23" s="73" t="s">
        <v>63</v>
      </c>
      <c r="F23" s="73" t="s">
        <v>58</v>
      </c>
      <c r="G23" s="73" t="s">
        <v>40</v>
      </c>
      <c r="H23" s="28"/>
    </row>
    <row r="24" spans="1:25" s="35" customFormat="1" x14ac:dyDescent="0.25">
      <c r="A24" s="44" t="s">
        <v>15</v>
      </c>
      <c r="B24" s="31" t="e">
        <f>'1stQtrAnalysis'!F16</f>
        <v>#DIV/0!</v>
      </c>
      <c r="C24" s="31" t="e">
        <f>'1stQtrAnalysis'!F17</f>
        <v>#DIV/0!</v>
      </c>
      <c r="D24" s="31" t="e">
        <f>'1stQtrAnalysis'!F18</f>
        <v>#DIV/0!</v>
      </c>
      <c r="E24" s="31" t="e">
        <f>'1stQtrAnalysis'!F19</f>
        <v>#DIV/0!</v>
      </c>
      <c r="F24" s="31" t="e">
        <f>'1stQtrAnalysis'!F20</f>
        <v>#DIV/0!</v>
      </c>
      <c r="G24" s="31" t="e">
        <f>'1stQtrAnalysis'!F21</f>
        <v>#DIV/0!</v>
      </c>
    </row>
    <row r="25" spans="1:25" s="35" customFormat="1" x14ac:dyDescent="0.25">
      <c r="A25" s="44" t="s">
        <v>22</v>
      </c>
      <c r="B25" s="31" t="e">
        <f>'2ndQtrAnalysis'!F16</f>
        <v>#DIV/0!</v>
      </c>
      <c r="C25" s="31" t="e">
        <f>'2ndQtrAnalysis'!F17</f>
        <v>#DIV/0!</v>
      </c>
      <c r="D25" s="31" t="e">
        <f>'2ndQtrAnalysis'!F18</f>
        <v>#DIV/0!</v>
      </c>
      <c r="E25" s="31" t="e">
        <f>'2ndQtrAnalysis'!F19</f>
        <v>#DIV/0!</v>
      </c>
      <c r="F25" s="31" t="e">
        <f>'2ndQtrAnalysis'!F20</f>
        <v>#DIV/0!</v>
      </c>
      <c r="G25" s="31" t="e">
        <f>'2ndQtrAnalysis'!F21</f>
        <v>#DIV/0!</v>
      </c>
    </row>
    <row r="26" spans="1:25" s="35" customFormat="1" x14ac:dyDescent="0.25">
      <c r="A26" s="44" t="s">
        <v>23</v>
      </c>
      <c r="B26" s="31" t="e">
        <f>'3rdQtrAnalysis'!F16</f>
        <v>#DIV/0!</v>
      </c>
      <c r="C26" s="31" t="e">
        <f>'3rdQtrAnalysis'!F17</f>
        <v>#DIV/0!</v>
      </c>
      <c r="D26" s="31" t="e">
        <f>'3rdQtrAnalysis'!F18</f>
        <v>#DIV/0!</v>
      </c>
      <c r="E26" s="31" t="e">
        <f>'3rdQtrAnalysis'!F19</f>
        <v>#DIV/0!</v>
      </c>
      <c r="F26" s="31" t="e">
        <f>'3rdQtrAnalysis'!F20</f>
        <v>#DIV/0!</v>
      </c>
      <c r="G26" s="31" t="e">
        <f>'3rdQtrAnalysis'!F21</f>
        <v>#DIV/0!</v>
      </c>
    </row>
    <row r="27" spans="1:25" s="35" customFormat="1" x14ac:dyDescent="0.25">
      <c r="A27" s="44" t="s">
        <v>24</v>
      </c>
      <c r="B27" s="31" t="e">
        <f>'4thQtrAnalysis'!F16</f>
        <v>#DIV/0!</v>
      </c>
      <c r="C27" s="31" t="e">
        <f>'4thQtrAnalysis'!F17</f>
        <v>#DIV/0!</v>
      </c>
      <c r="D27" s="31" t="e">
        <f>'4thQtrAnalysis'!F18</f>
        <v>#DIV/0!</v>
      </c>
      <c r="E27" s="31" t="e">
        <f>'4thQtrAnalysis'!F19</f>
        <v>#DIV/0!</v>
      </c>
      <c r="F27" s="31" t="e">
        <f>'4thQtrAnalysis'!F20</f>
        <v>#DIV/0!</v>
      </c>
      <c r="G27" s="31" t="e">
        <f>'4thQtrAnalysis'!F21</f>
        <v>#DIV/0!</v>
      </c>
    </row>
    <row r="28" spans="1:25" s="35" customForma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spans="1:25" x14ac:dyDescent="0.25">
      <c r="A29" s="95" t="s">
        <v>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</row>
    <row r="30" spans="1:25" s="39" customFormat="1" x14ac:dyDescent="0.25">
      <c r="B30" s="45" t="s">
        <v>38</v>
      </c>
      <c r="C30" s="1" t="s">
        <v>72</v>
      </c>
      <c r="D30" s="1" t="s">
        <v>73</v>
      </c>
      <c r="E30" s="1" t="s">
        <v>102</v>
      </c>
      <c r="F30" s="1" t="s">
        <v>103</v>
      </c>
      <c r="G30" s="1" t="s">
        <v>74</v>
      </c>
      <c r="H30" s="1" t="s">
        <v>104</v>
      </c>
      <c r="I30" s="1" t="s">
        <v>105</v>
      </c>
      <c r="J30" s="1" t="s">
        <v>106</v>
      </c>
      <c r="K30" s="1" t="s">
        <v>107</v>
      </c>
      <c r="L30" s="1" t="s">
        <v>108</v>
      </c>
      <c r="M30" s="1" t="s">
        <v>109</v>
      </c>
      <c r="N30" s="25" t="s">
        <v>59</v>
      </c>
      <c r="O30" s="1" t="s">
        <v>7</v>
      </c>
      <c r="P30" s="1" t="s">
        <v>110</v>
      </c>
      <c r="Q30" s="45" t="s">
        <v>39</v>
      </c>
      <c r="R30" s="19" t="s">
        <v>58</v>
      </c>
      <c r="S30" s="42"/>
      <c r="T30" s="41"/>
      <c r="U30" s="41"/>
      <c r="V30" s="42"/>
      <c r="W30" s="42"/>
      <c r="X30" s="42"/>
      <c r="Y30" s="42"/>
    </row>
    <row r="31" spans="1:25" x14ac:dyDescent="0.25">
      <c r="A31" s="44" t="s">
        <v>15</v>
      </c>
      <c r="B31" s="31" t="e">
        <f>'1stQtrAnalysis'!I16</f>
        <v>#DIV/0!</v>
      </c>
      <c r="C31" s="31" t="e">
        <f>'1stQtrAnalysis'!I17</f>
        <v>#DIV/0!</v>
      </c>
      <c r="D31" s="31" t="e">
        <f>'1stQtrAnalysis'!I18</f>
        <v>#DIV/0!</v>
      </c>
      <c r="E31" s="31" t="e">
        <f>'1stQtrAnalysis'!I19</f>
        <v>#DIV/0!</v>
      </c>
      <c r="F31" s="31" t="e">
        <f>'1stQtrAnalysis'!I20</f>
        <v>#DIV/0!</v>
      </c>
      <c r="G31" s="31" t="e">
        <f>'1stQtrAnalysis'!I21</f>
        <v>#DIV/0!</v>
      </c>
      <c r="H31" s="31" t="e">
        <f>'1stQtrAnalysis'!I22</f>
        <v>#DIV/0!</v>
      </c>
      <c r="I31" s="31" t="e">
        <f>'1stQtrAnalysis'!I23</f>
        <v>#DIV/0!</v>
      </c>
      <c r="J31" s="31" t="e">
        <f>'1stQtrAnalysis'!I24</f>
        <v>#DIV/0!</v>
      </c>
      <c r="K31" s="31" t="e">
        <f>'1stQtrAnalysis'!I25</f>
        <v>#DIV/0!</v>
      </c>
      <c r="L31" s="31" t="e">
        <f>'1stQtrAnalysis'!I26</f>
        <v>#DIV/0!</v>
      </c>
      <c r="M31" s="31" t="e">
        <f>'1stQtrAnalysis'!I27</f>
        <v>#DIV/0!</v>
      </c>
      <c r="N31" s="31" t="e">
        <f>'1stQtrAnalysis'!I28</f>
        <v>#DIV/0!</v>
      </c>
      <c r="O31" s="31" t="e">
        <f>'1stQtrAnalysis'!I29</f>
        <v>#DIV/0!</v>
      </c>
      <c r="P31" s="31" t="e">
        <f>'1stQtrAnalysis'!I30</f>
        <v>#DIV/0!</v>
      </c>
      <c r="Q31" s="31" t="e">
        <f>'1stQtrAnalysis'!I31</f>
        <v>#DIV/0!</v>
      </c>
      <c r="R31" s="31" t="e">
        <f>'1stQtrAnalysis'!I32</f>
        <v>#DIV/0!</v>
      </c>
      <c r="S31" s="31"/>
      <c r="T31" s="31"/>
      <c r="U31" s="31"/>
      <c r="V31" s="31"/>
      <c r="W31" s="31"/>
      <c r="X31" s="31"/>
      <c r="Y31" s="31"/>
    </row>
    <row r="32" spans="1:25" x14ac:dyDescent="0.25">
      <c r="A32" s="44" t="s">
        <v>22</v>
      </c>
      <c r="B32" s="31" t="e">
        <f>'2ndQtrAnalysis'!I16</f>
        <v>#DIV/0!</v>
      </c>
      <c r="C32" s="31" t="e">
        <f>'2ndQtrAnalysis'!I17</f>
        <v>#DIV/0!</v>
      </c>
      <c r="D32" s="31" t="e">
        <f>'2ndQtrAnalysis'!I18</f>
        <v>#DIV/0!</v>
      </c>
      <c r="E32" s="31" t="e">
        <f>'2ndQtrAnalysis'!I19</f>
        <v>#DIV/0!</v>
      </c>
      <c r="F32" s="31" t="e">
        <f>'2ndQtrAnalysis'!I20</f>
        <v>#DIV/0!</v>
      </c>
      <c r="G32" s="31" t="e">
        <f>'2ndQtrAnalysis'!I21</f>
        <v>#DIV/0!</v>
      </c>
      <c r="H32" s="31" t="e">
        <f>'2ndQtrAnalysis'!I22</f>
        <v>#DIV/0!</v>
      </c>
      <c r="I32" s="31" t="e">
        <f>'2ndQtrAnalysis'!I23</f>
        <v>#DIV/0!</v>
      </c>
      <c r="J32" s="31" t="e">
        <f>'2ndQtrAnalysis'!I24</f>
        <v>#DIV/0!</v>
      </c>
      <c r="K32" s="31" t="e">
        <f>'2ndQtrAnalysis'!I25</f>
        <v>#DIV/0!</v>
      </c>
      <c r="L32" s="31" t="e">
        <f>'2ndQtrAnalysis'!I26</f>
        <v>#DIV/0!</v>
      </c>
      <c r="M32" s="31" t="e">
        <f>'2ndQtrAnalysis'!I27</f>
        <v>#DIV/0!</v>
      </c>
      <c r="N32" s="31" t="e">
        <f>'2ndQtrAnalysis'!I28</f>
        <v>#DIV/0!</v>
      </c>
      <c r="O32" s="31" t="e">
        <f>'2ndQtrAnalysis'!I29</f>
        <v>#DIV/0!</v>
      </c>
      <c r="P32" s="31" t="e">
        <f>'2ndQtrAnalysis'!I30</f>
        <v>#DIV/0!</v>
      </c>
      <c r="Q32" s="31" t="e">
        <f>'2ndQtrAnalysis'!I31</f>
        <v>#DIV/0!</v>
      </c>
      <c r="R32" s="31" t="e">
        <f>'2ndQtrAnalysis'!I32</f>
        <v>#DIV/0!</v>
      </c>
      <c r="S32" s="31"/>
      <c r="T32" s="31"/>
      <c r="U32" s="31"/>
      <c r="V32" s="31"/>
      <c r="W32" s="31"/>
      <c r="X32" s="31"/>
      <c r="Y32" s="31"/>
    </row>
    <row r="33" spans="1:25" x14ac:dyDescent="0.25">
      <c r="A33" s="44" t="s">
        <v>23</v>
      </c>
      <c r="B33" s="31" t="e">
        <f>'3rdQtrAnalysis'!I16</f>
        <v>#DIV/0!</v>
      </c>
      <c r="C33" s="31" t="e">
        <f>'3rdQtrAnalysis'!I17</f>
        <v>#DIV/0!</v>
      </c>
      <c r="D33" s="31" t="e">
        <f>'3rdQtrAnalysis'!I18</f>
        <v>#DIV/0!</v>
      </c>
      <c r="E33" s="31" t="e">
        <f>'3rdQtrAnalysis'!I19</f>
        <v>#DIV/0!</v>
      </c>
      <c r="F33" s="31" t="e">
        <f>'3rdQtrAnalysis'!I20</f>
        <v>#DIV/0!</v>
      </c>
      <c r="G33" s="31" t="e">
        <f>'3rdQtrAnalysis'!I21</f>
        <v>#DIV/0!</v>
      </c>
      <c r="H33" s="87" t="e">
        <f>'3rdQtrAnalysis'!I22</f>
        <v>#DIV/0!</v>
      </c>
      <c r="I33" s="31" t="e">
        <f>'3rdQtrAnalysis'!I23</f>
        <v>#DIV/0!</v>
      </c>
      <c r="J33" s="31" t="e">
        <f>'3rdQtrAnalysis'!I24</f>
        <v>#DIV/0!</v>
      </c>
      <c r="K33" s="31" t="e">
        <f>'3rdQtrAnalysis'!I25</f>
        <v>#DIV/0!</v>
      </c>
      <c r="L33" s="31" t="e">
        <f>'3rdQtrAnalysis'!I26</f>
        <v>#DIV/0!</v>
      </c>
      <c r="M33" s="31" t="e">
        <f>'3rdQtrAnalysis'!I27</f>
        <v>#DIV/0!</v>
      </c>
      <c r="N33" s="31" t="e">
        <f>'3rdQtrAnalysis'!I28</f>
        <v>#DIV/0!</v>
      </c>
      <c r="O33" s="31" t="e">
        <f>'3rdQtrAnalysis'!I29</f>
        <v>#DIV/0!</v>
      </c>
      <c r="P33" s="31" t="e">
        <f>'3rdQtrAnalysis'!I30</f>
        <v>#DIV/0!</v>
      </c>
      <c r="Q33" s="31" t="e">
        <f>'3rdQtrAnalysis'!I31</f>
        <v>#DIV/0!</v>
      </c>
      <c r="R33" s="31" t="e">
        <f>'3rdQtrAnalysis'!I32</f>
        <v>#DIV/0!</v>
      </c>
      <c r="S33" s="31"/>
      <c r="T33" s="31"/>
      <c r="U33" s="31"/>
      <c r="V33" s="31"/>
      <c r="W33" s="31"/>
      <c r="X33" s="31"/>
      <c r="Y33" s="31"/>
    </row>
    <row r="34" spans="1:25" x14ac:dyDescent="0.25">
      <c r="A34" s="44" t="s">
        <v>24</v>
      </c>
      <c r="B34" s="31" t="e">
        <f>'4thQtrAnalysis'!I16</f>
        <v>#DIV/0!</v>
      </c>
      <c r="C34" s="31" t="e">
        <f>'4thQtrAnalysis'!I17</f>
        <v>#DIV/0!</v>
      </c>
      <c r="D34" s="31" t="e">
        <f>'4thQtrAnalysis'!I18</f>
        <v>#DIV/0!</v>
      </c>
      <c r="E34" s="31" t="e">
        <f>'4thQtrAnalysis'!I19</f>
        <v>#DIV/0!</v>
      </c>
      <c r="F34" s="31" t="e">
        <f>'4thQtrAnalysis'!I20</f>
        <v>#DIV/0!</v>
      </c>
      <c r="G34" s="31" t="e">
        <f>'4thQtrAnalysis'!I21</f>
        <v>#DIV/0!</v>
      </c>
      <c r="H34" s="31" t="e">
        <f>'4thQtrAnalysis'!I22</f>
        <v>#DIV/0!</v>
      </c>
      <c r="I34" s="31" t="e">
        <f>'4thQtrAnalysis'!I23</f>
        <v>#DIV/0!</v>
      </c>
      <c r="J34" s="31" t="e">
        <f>'4thQtrAnalysis'!I24</f>
        <v>#DIV/0!</v>
      </c>
      <c r="K34" s="31" t="e">
        <f>'4thQtrAnalysis'!I25</f>
        <v>#DIV/0!</v>
      </c>
      <c r="L34" s="31" t="e">
        <f>'4thQtrAnalysis'!I26</f>
        <v>#DIV/0!</v>
      </c>
      <c r="M34" s="31" t="e">
        <f>'4thQtrAnalysis'!I27</f>
        <v>#DIV/0!</v>
      </c>
      <c r="N34" s="31" t="e">
        <f>'4thQtrAnalysis'!I28</f>
        <v>#DIV/0!</v>
      </c>
      <c r="O34" s="31" t="e">
        <f>'4thQtrAnalysis'!I29</f>
        <v>#DIV/0!</v>
      </c>
      <c r="P34" s="31" t="e">
        <f>'4thQtrAnalysis'!I30</f>
        <v>#DIV/0!</v>
      </c>
      <c r="Q34" s="31" t="e">
        <f>'4thQtrAnalysis'!I31</f>
        <v>#DIV/0!</v>
      </c>
      <c r="R34" s="31" t="e">
        <f>'4thQtrAnalysis'!I32</f>
        <v>#DIV/0!</v>
      </c>
      <c r="S34" s="31"/>
      <c r="T34" s="31"/>
      <c r="U34" s="31"/>
      <c r="V34" s="31"/>
      <c r="W34" s="31"/>
      <c r="X34" s="31"/>
      <c r="Y34" s="31"/>
    </row>
    <row r="36" spans="1:25" x14ac:dyDescent="0.25">
      <c r="A36" s="95" t="s">
        <v>26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1:25" x14ac:dyDescent="0.25">
      <c r="B37" s="1" t="s">
        <v>87</v>
      </c>
      <c r="C37" s="1" t="s">
        <v>88</v>
      </c>
      <c r="D37" s="1" t="s">
        <v>91</v>
      </c>
      <c r="E37" s="1" t="s">
        <v>84</v>
      </c>
      <c r="F37" s="1" t="s">
        <v>85</v>
      </c>
      <c r="G37" s="1" t="s">
        <v>86</v>
      </c>
      <c r="H37" s="1" t="s">
        <v>70</v>
      </c>
      <c r="I37" s="1" t="s">
        <v>69</v>
      </c>
      <c r="J37" s="1" t="s">
        <v>89</v>
      </c>
      <c r="K37" s="1" t="s">
        <v>90</v>
      </c>
      <c r="L37" s="25" t="s">
        <v>33</v>
      </c>
      <c r="M37" s="36"/>
      <c r="N37" s="36"/>
      <c r="O37" s="37"/>
      <c r="P37" s="35"/>
    </row>
    <row r="38" spans="1:25" x14ac:dyDescent="0.25">
      <c r="A38" s="44" t="s">
        <v>15</v>
      </c>
      <c r="B38" s="31" t="e">
        <f>'1stQtrAnalysis'!L16</f>
        <v>#DIV/0!</v>
      </c>
      <c r="C38" s="31" t="e">
        <f>'1stQtrAnalysis'!L17</f>
        <v>#DIV/0!</v>
      </c>
      <c r="D38" s="31" t="e">
        <f>'1stQtrAnalysis'!L18</f>
        <v>#DIV/0!</v>
      </c>
      <c r="E38" s="31" t="e">
        <f>'1stQtrAnalysis'!L19</f>
        <v>#DIV/0!</v>
      </c>
      <c r="F38" s="31" t="e">
        <f>'1stQtrAnalysis'!L20</f>
        <v>#DIV/0!</v>
      </c>
      <c r="G38" s="31" t="e">
        <f>'1stQtrAnalysis'!L21</f>
        <v>#DIV/0!</v>
      </c>
      <c r="H38" s="31" t="e">
        <f>'1stQtrAnalysis'!L22</f>
        <v>#DIV/0!</v>
      </c>
      <c r="I38" s="31" t="e">
        <f>'1stQtrAnalysis'!L23</f>
        <v>#DIV/0!</v>
      </c>
      <c r="J38" s="31" t="e">
        <f>'1stQtrAnalysis'!L24</f>
        <v>#DIV/0!</v>
      </c>
      <c r="K38" s="31" t="e">
        <f>'1stQtrAnalysis'!L25</f>
        <v>#DIV/0!</v>
      </c>
      <c r="L38" s="31" t="e">
        <f>'1stQtrAnalysis'!L26</f>
        <v>#DIV/0!</v>
      </c>
      <c r="M38" s="31"/>
      <c r="N38" s="31"/>
      <c r="O38" s="31"/>
      <c r="P38" s="31"/>
    </row>
    <row r="39" spans="1:25" x14ac:dyDescent="0.25">
      <c r="A39" s="44" t="s">
        <v>22</v>
      </c>
      <c r="B39" s="31" t="e">
        <f>'2ndQtrAnalysis'!L16</f>
        <v>#DIV/0!</v>
      </c>
      <c r="C39" s="31" t="e">
        <f>'2ndQtrAnalysis'!L17</f>
        <v>#DIV/0!</v>
      </c>
      <c r="D39" s="31" t="e">
        <f>'2ndQtrAnalysis'!L18</f>
        <v>#DIV/0!</v>
      </c>
      <c r="E39" s="31" t="e">
        <f>'2ndQtrAnalysis'!L19</f>
        <v>#DIV/0!</v>
      </c>
      <c r="F39" s="31" t="e">
        <f>'2ndQtrAnalysis'!L20</f>
        <v>#DIV/0!</v>
      </c>
      <c r="G39" s="31" t="e">
        <f>'2ndQtrAnalysis'!L21</f>
        <v>#DIV/0!</v>
      </c>
      <c r="H39" s="31" t="e">
        <f>'2ndQtrAnalysis'!L22</f>
        <v>#DIV/0!</v>
      </c>
      <c r="I39" s="31" t="e">
        <f>'2ndQtrAnalysis'!L23</f>
        <v>#DIV/0!</v>
      </c>
      <c r="J39" s="31" t="e">
        <f>'2ndQtrAnalysis'!L24</f>
        <v>#DIV/0!</v>
      </c>
      <c r="K39" s="31" t="e">
        <f>'2ndQtrAnalysis'!L25</f>
        <v>#DIV/0!</v>
      </c>
      <c r="L39" s="31" t="e">
        <f>'2ndQtrAnalysis'!L26</f>
        <v>#DIV/0!</v>
      </c>
      <c r="M39" s="31"/>
      <c r="N39" s="31"/>
      <c r="O39" s="31"/>
      <c r="P39" s="31"/>
    </row>
    <row r="40" spans="1:25" x14ac:dyDescent="0.25">
      <c r="A40" s="44" t="s">
        <v>23</v>
      </c>
      <c r="B40" s="31" t="e">
        <f>'3rdQtrAnalysis'!L16</f>
        <v>#DIV/0!</v>
      </c>
      <c r="C40" s="31" t="e">
        <f>'3rdQtrAnalysis'!L17</f>
        <v>#DIV/0!</v>
      </c>
      <c r="D40" s="31" t="e">
        <f>'3rdQtrAnalysis'!L18</f>
        <v>#DIV/0!</v>
      </c>
      <c r="E40" s="31" t="e">
        <f>'3rdQtrAnalysis'!L19</f>
        <v>#DIV/0!</v>
      </c>
      <c r="F40" s="31" t="e">
        <f>'3rdQtrAnalysis'!L20</f>
        <v>#DIV/0!</v>
      </c>
      <c r="G40" s="31" t="e">
        <f>'3rdQtrAnalysis'!L21</f>
        <v>#DIV/0!</v>
      </c>
      <c r="H40" s="31" t="e">
        <f>'3rdQtrAnalysis'!L22</f>
        <v>#DIV/0!</v>
      </c>
      <c r="I40" s="31" t="e">
        <f>'3rdQtrAnalysis'!L23</f>
        <v>#DIV/0!</v>
      </c>
      <c r="J40" s="31" t="e">
        <f>'3rdQtrAnalysis'!L24</f>
        <v>#DIV/0!</v>
      </c>
      <c r="K40" s="31" t="e">
        <f>'3rdQtrAnalysis'!L25</f>
        <v>#DIV/0!</v>
      </c>
      <c r="L40" s="31" t="e">
        <f>'3rdQtrAnalysis'!L26</f>
        <v>#DIV/0!</v>
      </c>
      <c r="M40" s="31"/>
      <c r="N40" s="31"/>
      <c r="O40" s="31"/>
      <c r="P40" s="31"/>
    </row>
    <row r="41" spans="1:25" x14ac:dyDescent="0.25">
      <c r="A41" s="44" t="s">
        <v>24</v>
      </c>
      <c r="B41" s="31" t="e">
        <f>'4thQtrAnalysis'!L16</f>
        <v>#DIV/0!</v>
      </c>
      <c r="C41" s="31" t="e">
        <f>'4thQtrAnalysis'!L17</f>
        <v>#DIV/0!</v>
      </c>
      <c r="D41" s="31" t="e">
        <f>'4thQtrAnalysis'!L18</f>
        <v>#DIV/0!</v>
      </c>
      <c r="E41" s="31" t="e">
        <f>'4thQtrAnalysis'!L19</f>
        <v>#DIV/0!</v>
      </c>
      <c r="F41" s="31" t="e">
        <f>'4thQtrAnalysis'!L20</f>
        <v>#DIV/0!</v>
      </c>
      <c r="G41" s="31" t="e">
        <f>'4thQtrAnalysis'!L21</f>
        <v>#DIV/0!</v>
      </c>
      <c r="H41" s="31" t="e">
        <f>'4thQtrAnalysis'!L22</f>
        <v>#DIV/0!</v>
      </c>
      <c r="I41" s="31" t="e">
        <f>'4thQtrAnalysis'!L23</f>
        <v>#DIV/0!</v>
      </c>
      <c r="J41" s="31" t="e">
        <f>'4thQtrAnalysis'!L24</f>
        <v>#DIV/0!</v>
      </c>
      <c r="K41" s="31" t="e">
        <f>'4thQtrAnalysis'!L25</f>
        <v>#DIV/0!</v>
      </c>
      <c r="L41" s="31" t="e">
        <f>'4thQtrAnalysis'!L26</f>
        <v>#DIV/0!</v>
      </c>
      <c r="M41" s="31"/>
      <c r="N41" s="31"/>
      <c r="O41" s="31"/>
      <c r="P41" s="31"/>
    </row>
  </sheetData>
  <mergeCells count="8">
    <mergeCell ref="A29:Y29"/>
    <mergeCell ref="A36:O36"/>
    <mergeCell ref="B1:D1"/>
    <mergeCell ref="F1:J1"/>
    <mergeCell ref="L1:Q1"/>
    <mergeCell ref="A8:Q8"/>
    <mergeCell ref="A15:F15"/>
    <mergeCell ref="A22:G2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zoomScale="70" zoomScaleNormal="70" workbookViewId="0">
      <selection activeCell="A44" sqref="A44"/>
    </sheetView>
  </sheetViews>
  <sheetFormatPr defaultRowHeight="13.2" x14ac:dyDescent="0.25"/>
  <sheetData>
    <row r="1" spans="1:1" x14ac:dyDescent="0.25">
      <c r="A1" t="s">
        <v>16</v>
      </c>
    </row>
  </sheetData>
  <sheetProtection algorithmName="SHA-512" hashValue="L6N+qDBLK45t6tlHnBuaoXKvxp6HRLv9NBD/LEDqtfC7/pW74epGBh8mcQO3mOffC9ojKXMKlIWlJzou5A2Vbw==" saltValue="acGHTjKUGQd4Jx+3acLk+Q==" spinCount="100000" sheet="1" objects="1" scenarios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D718-6BEC-4D5C-8032-04A5169A4DB4}">
  <dimension ref="A1:G241"/>
  <sheetViews>
    <sheetView workbookViewId="0">
      <selection activeCell="K83" sqref="K83"/>
    </sheetView>
  </sheetViews>
  <sheetFormatPr defaultRowHeight="13.2" x14ac:dyDescent="0.25"/>
  <cols>
    <col min="1" max="1" width="21.21875" customWidth="1"/>
    <col min="2" max="2" width="20.88671875" bestFit="1" customWidth="1"/>
    <col min="4" max="4" width="21.5546875" bestFit="1" customWidth="1"/>
    <col min="5" max="5" width="31.109375" customWidth="1"/>
  </cols>
  <sheetData>
    <row r="1" spans="1:7" ht="14.4" thickTop="1" thickBot="1" x14ac:dyDescent="0.3">
      <c r="A1" s="35" t="s">
        <v>37</v>
      </c>
      <c r="B1" s="35" t="s">
        <v>120</v>
      </c>
      <c r="C1" s="35" t="s">
        <v>121</v>
      </c>
      <c r="D1" s="35" t="s">
        <v>122</v>
      </c>
      <c r="E1" s="35"/>
      <c r="F1" s="5" t="s">
        <v>18</v>
      </c>
      <c r="G1" s="5" t="s">
        <v>19</v>
      </c>
    </row>
    <row r="2" spans="1:7" ht="13.8" thickTop="1" x14ac:dyDescent="0.25">
      <c r="A2" s="35">
        <f>'1st Quarter'!$B$3</f>
        <v>0</v>
      </c>
      <c r="B2" s="35" t="str">
        <f>'1st Quarter'!$B$4</f>
        <v>BadgerCare Plus or SSI</v>
      </c>
      <c r="C2" s="35" t="s">
        <v>123</v>
      </c>
      <c r="D2" s="35" t="s">
        <v>124</v>
      </c>
      <c r="E2" s="35" t="s">
        <v>125</v>
      </c>
      <c r="F2" s="35">
        <f>'1stQtrAnalysis'!B1</f>
        <v>0</v>
      </c>
      <c r="G2" s="35"/>
    </row>
    <row r="3" spans="1:7" x14ac:dyDescent="0.25">
      <c r="A3" s="35">
        <f>'1st Quarter'!$B$3</f>
        <v>0</v>
      </c>
      <c r="B3" s="35" t="str">
        <f>'1st Quarter'!$B$4</f>
        <v>BadgerCare Plus or SSI</v>
      </c>
      <c r="C3" s="35" t="s">
        <v>123</v>
      </c>
      <c r="D3" s="35" t="s">
        <v>126</v>
      </c>
      <c r="E3" s="70" t="s">
        <v>37</v>
      </c>
      <c r="F3" s="35">
        <f>'1stQtrAnalysis'!B4</f>
        <v>0</v>
      </c>
      <c r="G3" s="31" t="e">
        <f>'1stQtrAnalysis'!C4</f>
        <v>#DIV/0!</v>
      </c>
    </row>
    <row r="4" spans="1:7" x14ac:dyDescent="0.25">
      <c r="A4" s="35">
        <f>'1st Quarter'!$B$3</f>
        <v>0</v>
      </c>
      <c r="B4" s="35" t="str">
        <f>'1st Quarter'!$B$4</f>
        <v>BadgerCare Plus or SSI</v>
      </c>
      <c r="C4" s="35" t="s">
        <v>123</v>
      </c>
      <c r="D4" s="35" t="s">
        <v>126</v>
      </c>
      <c r="E4" s="70" t="s">
        <v>48</v>
      </c>
      <c r="F4" s="35">
        <f>'1stQtrAnalysis'!B5</f>
        <v>0</v>
      </c>
      <c r="G4" s="31" t="e">
        <f>'1stQtrAnalysis'!C5</f>
        <v>#DIV/0!</v>
      </c>
    </row>
    <row r="5" spans="1:7" x14ac:dyDescent="0.25">
      <c r="A5" s="35">
        <f>'1st Quarter'!$B$3</f>
        <v>0</v>
      </c>
      <c r="B5" s="35" t="str">
        <f>'1st Quarter'!$B$4</f>
        <v>BadgerCare Plus or SSI</v>
      </c>
      <c r="C5" s="35" t="s">
        <v>123</v>
      </c>
      <c r="D5" s="35" t="s">
        <v>126</v>
      </c>
      <c r="E5" s="86" t="s">
        <v>20</v>
      </c>
      <c r="F5" s="35">
        <f>'1stQtrAnalysis'!B6</f>
        <v>0</v>
      </c>
      <c r="G5" s="31" t="e">
        <f>'1stQtrAnalysis'!C6</f>
        <v>#DIV/0!</v>
      </c>
    </row>
    <row r="6" spans="1:7" x14ac:dyDescent="0.25">
      <c r="A6" s="35">
        <f>'1st Quarter'!$B$3</f>
        <v>0</v>
      </c>
      <c r="B6" s="35" t="str">
        <f>'1st Quarter'!$B$4</f>
        <v>BadgerCare Plus or SSI</v>
      </c>
      <c r="C6" s="35" t="s">
        <v>123</v>
      </c>
      <c r="D6" s="35" t="s">
        <v>14</v>
      </c>
      <c r="E6" s="36" t="s">
        <v>29</v>
      </c>
      <c r="F6" s="35">
        <f>'1stQtrAnalysis'!E4</f>
        <v>0</v>
      </c>
      <c r="G6" s="31" t="e">
        <f>'1stQtrAnalysis'!F4</f>
        <v>#DIV/0!</v>
      </c>
    </row>
    <row r="7" spans="1:7" x14ac:dyDescent="0.25">
      <c r="A7" s="35">
        <f>'1st Quarter'!$B$3</f>
        <v>0</v>
      </c>
      <c r="B7" s="35" t="str">
        <f>'1st Quarter'!$B$4</f>
        <v>BadgerCare Plus or SSI</v>
      </c>
      <c r="C7" s="35" t="s">
        <v>123</v>
      </c>
      <c r="D7" s="35" t="s">
        <v>14</v>
      </c>
      <c r="E7" s="36" t="s">
        <v>5</v>
      </c>
      <c r="F7" s="35">
        <f>'1stQtrAnalysis'!E5</f>
        <v>0</v>
      </c>
      <c r="G7" s="31" t="e">
        <f>'1stQtrAnalysis'!F5</f>
        <v>#DIV/0!</v>
      </c>
    </row>
    <row r="8" spans="1:7" x14ac:dyDescent="0.25">
      <c r="A8" s="35">
        <f>'1st Quarter'!$B$3</f>
        <v>0</v>
      </c>
      <c r="B8" s="35" t="str">
        <f>'1st Quarter'!$B$4</f>
        <v>BadgerCare Plus or SSI</v>
      </c>
      <c r="C8" s="35" t="s">
        <v>123</v>
      </c>
      <c r="D8" s="35" t="s">
        <v>14</v>
      </c>
      <c r="E8" s="36" t="s">
        <v>3</v>
      </c>
      <c r="F8" s="35">
        <f>'1stQtrAnalysis'!E6</f>
        <v>0</v>
      </c>
      <c r="G8" s="31" t="e">
        <f>'1stQtrAnalysis'!F6</f>
        <v>#DIV/0!</v>
      </c>
    </row>
    <row r="9" spans="1:7" x14ac:dyDescent="0.25">
      <c r="A9" s="35">
        <f>'1st Quarter'!$B$3</f>
        <v>0</v>
      </c>
      <c r="B9" s="35" t="str">
        <f>'1st Quarter'!$B$4</f>
        <v>BadgerCare Plus or SSI</v>
      </c>
      <c r="C9" s="35" t="s">
        <v>123</v>
      </c>
      <c r="D9" s="35" t="s">
        <v>14</v>
      </c>
      <c r="E9" s="37" t="s">
        <v>17</v>
      </c>
      <c r="F9" s="35">
        <f>'1stQtrAnalysis'!E7</f>
        <v>0</v>
      </c>
      <c r="G9" s="31" t="e">
        <f>'1stQtrAnalysis'!F7</f>
        <v>#DIV/0!</v>
      </c>
    </row>
    <row r="10" spans="1:7" x14ac:dyDescent="0.25">
      <c r="A10" s="35">
        <f>'1st Quarter'!$B$3</f>
        <v>0</v>
      </c>
      <c r="B10" s="35" t="str">
        <f>'1st Quarter'!$B$4</f>
        <v>BadgerCare Plus or SSI</v>
      </c>
      <c r="C10" s="35" t="s">
        <v>123</v>
      </c>
      <c r="D10" s="35" t="s">
        <v>14</v>
      </c>
      <c r="E10" s="36" t="s">
        <v>12</v>
      </c>
      <c r="F10" s="35">
        <f>'1stQtrAnalysis'!E8</f>
        <v>0</v>
      </c>
      <c r="G10" s="31" t="e">
        <f>'1stQtrAnalysis'!F8</f>
        <v>#DIV/0!</v>
      </c>
    </row>
    <row r="11" spans="1:7" x14ac:dyDescent="0.25">
      <c r="A11" s="35">
        <f>'1st Quarter'!$B$3</f>
        <v>0</v>
      </c>
      <c r="B11" s="35" t="str">
        <f>'1st Quarter'!$B$4</f>
        <v>BadgerCare Plus or SSI</v>
      </c>
      <c r="C11" s="35" t="s">
        <v>123</v>
      </c>
      <c r="D11" s="35" t="s">
        <v>14</v>
      </c>
      <c r="E11" s="36" t="s">
        <v>6</v>
      </c>
      <c r="F11" s="35">
        <f>'1stQtrAnalysis'!E9</f>
        <v>0</v>
      </c>
      <c r="G11" s="31" t="e">
        <f>'1stQtrAnalysis'!F9</f>
        <v>#DIV/0!</v>
      </c>
    </row>
    <row r="12" spans="1:7" x14ac:dyDescent="0.25">
      <c r="A12" s="35">
        <f>'1st Quarter'!$B$3</f>
        <v>0</v>
      </c>
      <c r="B12" s="35" t="str">
        <f>'1st Quarter'!$B$4</f>
        <v>BadgerCare Plus or SSI</v>
      </c>
      <c r="C12" s="35" t="s">
        <v>123</v>
      </c>
      <c r="D12" s="35" t="s">
        <v>14</v>
      </c>
      <c r="E12" s="86" t="s">
        <v>20</v>
      </c>
      <c r="F12" s="35">
        <f>'1stQtrAnalysis'!E10</f>
        <v>0</v>
      </c>
      <c r="G12" s="31" t="e">
        <f>'1stQtrAnalysis'!F10</f>
        <v>#DIV/0!</v>
      </c>
    </row>
    <row r="13" spans="1:7" x14ac:dyDescent="0.25">
      <c r="A13" s="35">
        <f>'1st Quarter'!$B$3</f>
        <v>0</v>
      </c>
      <c r="B13" s="35" t="str">
        <f>'1st Quarter'!$B$4</f>
        <v>BadgerCare Plus or SSI</v>
      </c>
      <c r="C13" s="35" t="s">
        <v>123</v>
      </c>
      <c r="D13" s="35" t="s">
        <v>21</v>
      </c>
      <c r="E13" s="37" t="s">
        <v>54</v>
      </c>
      <c r="F13" s="35">
        <f>'1stQtrAnalysis'!B16</f>
        <v>0</v>
      </c>
      <c r="G13" s="31" t="e">
        <f>'1stQtrAnalysis'!C16</f>
        <v>#DIV/0!</v>
      </c>
    </row>
    <row r="14" spans="1:7" x14ac:dyDescent="0.25">
      <c r="A14" s="35">
        <f>'1st Quarter'!$B$3</f>
        <v>0</v>
      </c>
      <c r="B14" s="35" t="str">
        <f>'1st Quarter'!$B$4</f>
        <v>BadgerCare Plus or SSI</v>
      </c>
      <c r="C14" s="35" t="s">
        <v>123</v>
      </c>
      <c r="D14" s="35" t="s">
        <v>21</v>
      </c>
      <c r="E14" s="37" t="s">
        <v>50</v>
      </c>
      <c r="F14" s="35">
        <f>'1stQtrAnalysis'!B17</f>
        <v>0</v>
      </c>
      <c r="G14" s="31" t="e">
        <f>'1stQtrAnalysis'!C17</f>
        <v>#DIV/0!</v>
      </c>
    </row>
    <row r="15" spans="1:7" ht="26.4" x14ac:dyDescent="0.25">
      <c r="A15" s="35">
        <f>'1st Quarter'!$B$3</f>
        <v>0</v>
      </c>
      <c r="B15" s="35" t="str">
        <f>'1st Quarter'!$B$4</f>
        <v>BadgerCare Plus or SSI</v>
      </c>
      <c r="C15" s="35" t="s">
        <v>123</v>
      </c>
      <c r="D15" s="35" t="s">
        <v>21</v>
      </c>
      <c r="E15" s="37" t="s">
        <v>55</v>
      </c>
      <c r="F15" s="35">
        <f>'1stQtrAnalysis'!B18</f>
        <v>0</v>
      </c>
      <c r="G15" s="31" t="e">
        <f>'1stQtrAnalysis'!C18</f>
        <v>#DIV/0!</v>
      </c>
    </row>
    <row r="16" spans="1:7" ht="39.6" x14ac:dyDescent="0.25">
      <c r="A16" s="35">
        <f>'1st Quarter'!$B$3</f>
        <v>0</v>
      </c>
      <c r="B16" s="35" t="str">
        <f>'1st Quarter'!$B$4</f>
        <v>BadgerCare Plus or SSI</v>
      </c>
      <c r="C16" s="35" t="s">
        <v>123</v>
      </c>
      <c r="D16" s="35" t="s">
        <v>21</v>
      </c>
      <c r="E16" s="37" t="s">
        <v>57</v>
      </c>
      <c r="F16" s="35">
        <f>'1stQtrAnalysis'!B19</f>
        <v>0</v>
      </c>
      <c r="G16" s="31" t="e">
        <f>'1stQtrAnalysis'!C19</f>
        <v>#DIV/0!</v>
      </c>
    </row>
    <row r="17" spans="1:7" x14ac:dyDescent="0.25">
      <c r="A17" s="35">
        <f>'1st Quarter'!$B$3</f>
        <v>0</v>
      </c>
      <c r="B17" s="35" t="str">
        <f>'1st Quarter'!$B$4</f>
        <v>BadgerCare Plus or SSI</v>
      </c>
      <c r="C17" s="35" t="s">
        <v>123</v>
      </c>
      <c r="D17" s="35" t="s">
        <v>21</v>
      </c>
      <c r="E17" s="37" t="s">
        <v>52</v>
      </c>
      <c r="F17" s="35">
        <f>'1stQtrAnalysis'!B20</f>
        <v>0</v>
      </c>
      <c r="G17" s="31" t="e">
        <f>'1stQtrAnalysis'!C20</f>
        <v>#DIV/0!</v>
      </c>
    </row>
    <row r="18" spans="1:7" x14ac:dyDescent="0.25">
      <c r="A18" s="35">
        <f>'1st Quarter'!$B$3</f>
        <v>0</v>
      </c>
      <c r="B18" s="35" t="str">
        <f>'1st Quarter'!$B$4</f>
        <v>BadgerCare Plus or SSI</v>
      </c>
      <c r="C18" s="35" t="s">
        <v>123</v>
      </c>
      <c r="D18" s="35" t="s">
        <v>21</v>
      </c>
      <c r="E18" s="37" t="s">
        <v>51</v>
      </c>
      <c r="F18" s="35">
        <f>'1stQtrAnalysis'!B21</f>
        <v>0</v>
      </c>
      <c r="G18" s="31" t="e">
        <f>'1stQtrAnalysis'!C21</f>
        <v>#DIV/0!</v>
      </c>
    </row>
    <row r="19" spans="1:7" x14ac:dyDescent="0.25">
      <c r="A19" s="35">
        <f>'1st Quarter'!$B$3</f>
        <v>0</v>
      </c>
      <c r="B19" s="35" t="str">
        <f>'1st Quarter'!$B$4</f>
        <v>BadgerCare Plus or SSI</v>
      </c>
      <c r="C19" s="35" t="s">
        <v>123</v>
      </c>
      <c r="D19" s="35" t="s">
        <v>21</v>
      </c>
      <c r="E19" s="37" t="s">
        <v>81</v>
      </c>
      <c r="F19" s="35">
        <f>'1stQtrAnalysis'!B22</f>
        <v>0</v>
      </c>
      <c r="G19" s="31" t="e">
        <f>'1stQtrAnalysis'!C22</f>
        <v>#DIV/0!</v>
      </c>
    </row>
    <row r="20" spans="1:7" x14ac:dyDescent="0.25">
      <c r="A20" s="35">
        <f>'1st Quarter'!$B$3</f>
        <v>0</v>
      </c>
      <c r="B20" s="35" t="str">
        <f>'1st Quarter'!$B$4</f>
        <v>BadgerCare Plus or SSI</v>
      </c>
      <c r="C20" s="35" t="s">
        <v>123</v>
      </c>
      <c r="D20" s="35" t="s">
        <v>21</v>
      </c>
      <c r="E20" s="37" t="s">
        <v>49</v>
      </c>
      <c r="F20" s="35">
        <f>'1stQtrAnalysis'!B23</f>
        <v>0</v>
      </c>
      <c r="G20" s="31" t="e">
        <f>'1stQtrAnalysis'!C23</f>
        <v>#DIV/0!</v>
      </c>
    </row>
    <row r="21" spans="1:7" x14ac:dyDescent="0.25">
      <c r="A21" s="35">
        <f>'1st Quarter'!$B$3</f>
        <v>0</v>
      </c>
      <c r="B21" s="35" t="str">
        <f>'1st Quarter'!$B$4</f>
        <v>BadgerCare Plus or SSI</v>
      </c>
      <c r="C21" s="35" t="s">
        <v>123</v>
      </c>
      <c r="D21" s="35" t="s">
        <v>21</v>
      </c>
      <c r="E21" s="37" t="s">
        <v>56</v>
      </c>
      <c r="F21" s="35">
        <f>'1stQtrAnalysis'!B24</f>
        <v>0</v>
      </c>
      <c r="G21" s="31" t="e">
        <f>'1stQtrAnalysis'!C24</f>
        <v>#DIV/0!</v>
      </c>
    </row>
    <row r="22" spans="1:7" x14ac:dyDescent="0.25">
      <c r="A22" s="35">
        <f>'1st Quarter'!$B$3</f>
        <v>0</v>
      </c>
      <c r="B22" s="35" t="str">
        <f>'1st Quarter'!$B$4</f>
        <v>BadgerCare Plus or SSI</v>
      </c>
      <c r="C22" s="35" t="s">
        <v>123</v>
      </c>
      <c r="D22" s="35" t="s">
        <v>21</v>
      </c>
      <c r="E22" s="37" t="s">
        <v>53</v>
      </c>
      <c r="F22" s="35">
        <f>'1stQtrAnalysis'!B25</f>
        <v>0</v>
      </c>
      <c r="G22" s="31" t="e">
        <f>'1stQtrAnalysis'!C25</f>
        <v>#DIV/0!</v>
      </c>
    </row>
    <row r="23" spans="1:7" x14ac:dyDescent="0.25">
      <c r="A23" s="35">
        <f>'1st Quarter'!$B$3</f>
        <v>0</v>
      </c>
      <c r="B23" s="35" t="str">
        <f>'1st Quarter'!$B$4</f>
        <v>BadgerCare Plus or SSI</v>
      </c>
      <c r="C23" s="35" t="s">
        <v>123</v>
      </c>
      <c r="D23" s="35" t="s">
        <v>21</v>
      </c>
      <c r="E23" s="37" t="s">
        <v>6</v>
      </c>
      <c r="F23" s="35">
        <f>'1stQtrAnalysis'!B26</f>
        <v>0</v>
      </c>
      <c r="G23" s="31" t="e">
        <f>'1stQtrAnalysis'!C26</f>
        <v>#DIV/0!</v>
      </c>
    </row>
    <row r="24" spans="1:7" x14ac:dyDescent="0.25">
      <c r="A24" s="35">
        <f>'1st Quarter'!$B$3</f>
        <v>0</v>
      </c>
      <c r="B24" s="35" t="str">
        <f>'1st Quarter'!$B$4</f>
        <v>BadgerCare Plus or SSI</v>
      </c>
      <c r="C24" s="35" t="s">
        <v>123</v>
      </c>
      <c r="D24" s="35" t="s">
        <v>21</v>
      </c>
      <c r="E24" s="86" t="s">
        <v>20</v>
      </c>
      <c r="F24" s="35">
        <f>'1stQtrAnalysis'!B27</f>
        <v>0</v>
      </c>
      <c r="G24" s="31" t="e">
        <f>'1stQtrAnalysis'!C27</f>
        <v>#DIV/0!</v>
      </c>
    </row>
    <row r="25" spans="1:7" x14ac:dyDescent="0.25">
      <c r="A25" s="35">
        <f>'1st Quarter'!$B$3</f>
        <v>0</v>
      </c>
      <c r="B25" s="35" t="str">
        <f>'1st Quarter'!$B$4</f>
        <v>BadgerCare Plus or SSI</v>
      </c>
      <c r="C25" s="35" t="s">
        <v>123</v>
      </c>
      <c r="D25" s="35" t="s">
        <v>115</v>
      </c>
      <c r="E25" s="37" t="s">
        <v>60</v>
      </c>
      <c r="F25" s="35">
        <f>'1stQtrAnalysis'!E16</f>
        <v>0</v>
      </c>
      <c r="G25" s="31" t="e">
        <f>'1stQtrAnalysis'!F16</f>
        <v>#DIV/0!</v>
      </c>
    </row>
    <row r="26" spans="1:7" x14ac:dyDescent="0.25">
      <c r="A26" s="35">
        <f>'1st Quarter'!$B$3</f>
        <v>0</v>
      </c>
      <c r="B26" s="35" t="str">
        <f>'1st Quarter'!$B$4</f>
        <v>BadgerCare Plus or SSI</v>
      </c>
      <c r="C26" s="35" t="s">
        <v>123</v>
      </c>
      <c r="D26" s="35" t="s">
        <v>115</v>
      </c>
      <c r="E26" s="37" t="s">
        <v>61</v>
      </c>
      <c r="F26" s="35">
        <f>'1stQtrAnalysis'!E17</f>
        <v>0</v>
      </c>
      <c r="G26" s="31" t="e">
        <f>'1stQtrAnalysis'!F17</f>
        <v>#DIV/0!</v>
      </c>
    </row>
    <row r="27" spans="1:7" x14ac:dyDescent="0.25">
      <c r="A27" s="35">
        <f>'1st Quarter'!$B$3</f>
        <v>0</v>
      </c>
      <c r="B27" s="35" t="str">
        <f>'1st Quarter'!$B$4</f>
        <v>BadgerCare Plus or SSI</v>
      </c>
      <c r="C27" s="35" t="s">
        <v>123</v>
      </c>
      <c r="D27" s="35" t="s">
        <v>115</v>
      </c>
      <c r="E27" s="37" t="s">
        <v>62</v>
      </c>
      <c r="F27" s="35">
        <f>'1stQtrAnalysis'!E18</f>
        <v>0</v>
      </c>
      <c r="G27" s="31" t="e">
        <f>'1stQtrAnalysis'!F18</f>
        <v>#DIV/0!</v>
      </c>
    </row>
    <row r="28" spans="1:7" x14ac:dyDescent="0.25">
      <c r="A28" s="35">
        <f>'1st Quarter'!$B$3</f>
        <v>0</v>
      </c>
      <c r="B28" s="35" t="str">
        <f>'1st Quarter'!$B$4</f>
        <v>BadgerCare Plus or SSI</v>
      </c>
      <c r="C28" s="35" t="s">
        <v>123</v>
      </c>
      <c r="D28" s="35" t="s">
        <v>115</v>
      </c>
      <c r="E28" s="37" t="s">
        <v>63</v>
      </c>
      <c r="F28" s="35">
        <f>'1stQtrAnalysis'!E19</f>
        <v>0</v>
      </c>
      <c r="G28" s="31" t="e">
        <f>'1stQtrAnalysis'!F19</f>
        <v>#DIV/0!</v>
      </c>
    </row>
    <row r="29" spans="1:7" ht="26.4" x14ac:dyDescent="0.25">
      <c r="A29" s="35">
        <f>'1st Quarter'!$B$3</f>
        <v>0</v>
      </c>
      <c r="B29" s="35" t="str">
        <f>'1st Quarter'!$B$4</f>
        <v>BadgerCare Plus or SSI</v>
      </c>
      <c r="C29" s="35" t="s">
        <v>123</v>
      </c>
      <c r="D29" s="35" t="s">
        <v>115</v>
      </c>
      <c r="E29" s="37" t="s">
        <v>58</v>
      </c>
      <c r="F29" s="35">
        <f>'1stQtrAnalysis'!E20</f>
        <v>0</v>
      </c>
      <c r="G29" s="31" t="e">
        <f>'1stQtrAnalysis'!F20</f>
        <v>#DIV/0!</v>
      </c>
    </row>
    <row r="30" spans="1:7" ht="26.4" x14ac:dyDescent="0.25">
      <c r="A30" s="35">
        <f>'1st Quarter'!$B$3</f>
        <v>0</v>
      </c>
      <c r="B30" s="35" t="str">
        <f>'1st Quarter'!$B$4</f>
        <v>BadgerCare Plus or SSI</v>
      </c>
      <c r="C30" s="35" t="s">
        <v>123</v>
      </c>
      <c r="D30" s="35" t="s">
        <v>115</v>
      </c>
      <c r="E30" s="37" t="s">
        <v>40</v>
      </c>
      <c r="F30" s="35">
        <f>'1stQtrAnalysis'!E21</f>
        <v>0</v>
      </c>
      <c r="G30" s="31" t="e">
        <f>'1stQtrAnalysis'!F21</f>
        <v>#DIV/0!</v>
      </c>
    </row>
    <row r="31" spans="1:7" x14ac:dyDescent="0.25">
      <c r="A31" s="35">
        <f>'1st Quarter'!$B$3</f>
        <v>0</v>
      </c>
      <c r="B31" s="35" t="str">
        <f>'1st Quarter'!$B$4</f>
        <v>BadgerCare Plus or SSI</v>
      </c>
      <c r="C31" s="35" t="s">
        <v>123</v>
      </c>
      <c r="D31" s="35" t="s">
        <v>115</v>
      </c>
      <c r="E31" s="86" t="s">
        <v>20</v>
      </c>
      <c r="F31" s="35">
        <f>'1stQtrAnalysis'!E22</f>
        <v>0</v>
      </c>
      <c r="G31" s="31" t="e">
        <f>'1stQtrAnalysis'!F22</f>
        <v>#DIV/0!</v>
      </c>
    </row>
    <row r="32" spans="1:7" x14ac:dyDescent="0.25">
      <c r="A32" s="35">
        <f>'1st Quarter'!$B$3</f>
        <v>0</v>
      </c>
      <c r="B32" s="35" t="str">
        <f>'1st Quarter'!$B$4</f>
        <v>BadgerCare Plus or SSI</v>
      </c>
      <c r="C32" s="35" t="s">
        <v>123</v>
      </c>
      <c r="D32" s="35" t="s">
        <v>0</v>
      </c>
      <c r="E32" s="37" t="s">
        <v>38</v>
      </c>
      <c r="F32" s="35">
        <f>'1stQtrAnalysis'!H16</f>
        <v>0</v>
      </c>
      <c r="G32" s="31" t="e">
        <f>'1stQtrAnalysis'!I16</f>
        <v>#DIV/0!</v>
      </c>
    </row>
    <row r="33" spans="1:7" ht="39.6" x14ac:dyDescent="0.25">
      <c r="A33" s="35">
        <f>'1st Quarter'!$B$3</f>
        <v>0</v>
      </c>
      <c r="B33" s="35" t="str">
        <f>'1st Quarter'!$B$4</f>
        <v>BadgerCare Plus or SSI</v>
      </c>
      <c r="C33" s="35" t="s">
        <v>123</v>
      </c>
      <c r="D33" s="35" t="s">
        <v>0</v>
      </c>
      <c r="E33" s="37" t="s">
        <v>72</v>
      </c>
      <c r="F33" s="35">
        <f>'1stQtrAnalysis'!H17</f>
        <v>0</v>
      </c>
      <c r="G33" s="31" t="e">
        <f>'1stQtrAnalysis'!I17</f>
        <v>#DIV/0!</v>
      </c>
    </row>
    <row r="34" spans="1:7" x14ac:dyDescent="0.25">
      <c r="A34" s="35">
        <f>'1st Quarter'!$B$3</f>
        <v>0</v>
      </c>
      <c r="B34" s="35" t="str">
        <f>'1st Quarter'!$B$4</f>
        <v>BadgerCare Plus or SSI</v>
      </c>
      <c r="C34" s="35" t="s">
        <v>123</v>
      </c>
      <c r="D34" s="35" t="s">
        <v>0</v>
      </c>
      <c r="E34" s="37" t="s">
        <v>73</v>
      </c>
      <c r="F34" s="35">
        <f>'1stQtrAnalysis'!H18</f>
        <v>0</v>
      </c>
      <c r="G34" s="31" t="e">
        <f>'1stQtrAnalysis'!I18</f>
        <v>#DIV/0!</v>
      </c>
    </row>
    <row r="35" spans="1:7" x14ac:dyDescent="0.25">
      <c r="A35" s="35">
        <f>'1st Quarter'!$B$3</f>
        <v>0</v>
      </c>
      <c r="B35" s="35" t="str">
        <f>'1st Quarter'!$B$4</f>
        <v>BadgerCare Plus or SSI</v>
      </c>
      <c r="C35" s="35" t="s">
        <v>123</v>
      </c>
      <c r="D35" s="35" t="s">
        <v>0</v>
      </c>
      <c r="E35" s="37" t="s">
        <v>102</v>
      </c>
      <c r="F35" s="35">
        <f>'1stQtrAnalysis'!H19</f>
        <v>0</v>
      </c>
      <c r="G35" s="31" t="e">
        <f>'1stQtrAnalysis'!I19</f>
        <v>#DIV/0!</v>
      </c>
    </row>
    <row r="36" spans="1:7" x14ac:dyDescent="0.25">
      <c r="A36" s="35">
        <f>'1st Quarter'!$B$3</f>
        <v>0</v>
      </c>
      <c r="B36" s="35" t="str">
        <f>'1st Quarter'!$B$4</f>
        <v>BadgerCare Plus or SSI</v>
      </c>
      <c r="C36" s="35" t="s">
        <v>123</v>
      </c>
      <c r="D36" s="35" t="s">
        <v>0</v>
      </c>
      <c r="E36" s="36" t="s">
        <v>114</v>
      </c>
      <c r="F36" s="35">
        <f>'1stQtrAnalysis'!H20</f>
        <v>0</v>
      </c>
      <c r="G36" s="31" t="e">
        <f>'1stQtrAnalysis'!I20</f>
        <v>#DIV/0!</v>
      </c>
    </row>
    <row r="37" spans="1:7" x14ac:dyDescent="0.25">
      <c r="A37" s="35">
        <f>'1st Quarter'!$B$3</f>
        <v>0</v>
      </c>
      <c r="B37" s="35" t="str">
        <f>'1st Quarter'!$B$4</f>
        <v>BadgerCare Plus or SSI</v>
      </c>
      <c r="C37" s="35" t="s">
        <v>123</v>
      </c>
      <c r="D37" s="35" t="s">
        <v>0</v>
      </c>
      <c r="E37" s="37" t="s">
        <v>74</v>
      </c>
      <c r="F37" s="35">
        <f>'1stQtrAnalysis'!H21</f>
        <v>0</v>
      </c>
      <c r="G37" s="31" t="e">
        <f>'1stQtrAnalysis'!I21</f>
        <v>#DIV/0!</v>
      </c>
    </row>
    <row r="38" spans="1:7" ht="26.4" x14ac:dyDescent="0.25">
      <c r="A38" s="35">
        <f>'1st Quarter'!$B$3</f>
        <v>0</v>
      </c>
      <c r="B38" s="35" t="str">
        <f>'1st Quarter'!$B$4</f>
        <v>BadgerCare Plus or SSI</v>
      </c>
      <c r="C38" s="35" t="s">
        <v>123</v>
      </c>
      <c r="D38" s="35" t="s">
        <v>0</v>
      </c>
      <c r="E38" s="37" t="s">
        <v>104</v>
      </c>
      <c r="F38" s="35">
        <f>'1stQtrAnalysis'!H22</f>
        <v>0</v>
      </c>
      <c r="G38" s="31" t="e">
        <f>'1stQtrAnalysis'!I22</f>
        <v>#DIV/0!</v>
      </c>
    </row>
    <row r="39" spans="1:7" x14ac:dyDescent="0.25">
      <c r="A39" s="35">
        <f>'1st Quarter'!$B$3</f>
        <v>0</v>
      </c>
      <c r="B39" s="35" t="str">
        <f>'1st Quarter'!$B$4</f>
        <v>BadgerCare Plus or SSI</v>
      </c>
      <c r="C39" s="35" t="s">
        <v>123</v>
      </c>
      <c r="D39" s="35" t="s">
        <v>0</v>
      </c>
      <c r="E39" s="36" t="s">
        <v>105</v>
      </c>
      <c r="F39" s="35">
        <f>'1stQtrAnalysis'!H23</f>
        <v>0</v>
      </c>
      <c r="G39" s="31" t="e">
        <f>'1stQtrAnalysis'!I23</f>
        <v>#DIV/0!</v>
      </c>
    </row>
    <row r="40" spans="1:7" x14ac:dyDescent="0.25">
      <c r="A40" s="35">
        <f>'1st Quarter'!$B$3</f>
        <v>0</v>
      </c>
      <c r="B40" s="35" t="str">
        <f>'1st Quarter'!$B$4</f>
        <v>BadgerCare Plus or SSI</v>
      </c>
      <c r="C40" s="35" t="s">
        <v>123</v>
      </c>
      <c r="D40" s="35" t="s">
        <v>0</v>
      </c>
      <c r="E40" s="36" t="s">
        <v>106</v>
      </c>
      <c r="F40" s="35">
        <f>'1stQtrAnalysis'!H24</f>
        <v>0</v>
      </c>
      <c r="G40" s="31" t="e">
        <f>'1stQtrAnalysis'!I24</f>
        <v>#DIV/0!</v>
      </c>
    </row>
    <row r="41" spans="1:7" x14ac:dyDescent="0.25">
      <c r="A41" s="35">
        <f>'1st Quarter'!$B$3</f>
        <v>0</v>
      </c>
      <c r="B41" s="35" t="str">
        <f>'1st Quarter'!$B$4</f>
        <v>BadgerCare Plus or SSI</v>
      </c>
      <c r="C41" s="35" t="s">
        <v>123</v>
      </c>
      <c r="D41" s="35" t="s">
        <v>0</v>
      </c>
      <c r="E41" s="36" t="s">
        <v>107</v>
      </c>
      <c r="F41" s="35">
        <f>'1stQtrAnalysis'!H25</f>
        <v>0</v>
      </c>
      <c r="G41" s="31" t="e">
        <f>'1stQtrAnalysis'!I25</f>
        <v>#DIV/0!</v>
      </c>
    </row>
    <row r="42" spans="1:7" ht="26.4" x14ac:dyDescent="0.25">
      <c r="A42" s="35">
        <f>'1st Quarter'!$B$3</f>
        <v>0</v>
      </c>
      <c r="B42" s="35" t="str">
        <f>'1st Quarter'!$B$4</f>
        <v>BadgerCare Plus or SSI</v>
      </c>
      <c r="C42" s="35" t="s">
        <v>123</v>
      </c>
      <c r="D42" s="35" t="s">
        <v>0</v>
      </c>
      <c r="E42" s="37" t="s">
        <v>108</v>
      </c>
      <c r="F42" s="35">
        <f>'1stQtrAnalysis'!H26</f>
        <v>0</v>
      </c>
      <c r="G42" s="31" t="e">
        <f>'1stQtrAnalysis'!I26</f>
        <v>#DIV/0!</v>
      </c>
    </row>
    <row r="43" spans="1:7" ht="39.6" x14ac:dyDescent="0.25">
      <c r="A43" s="35">
        <f>'1st Quarter'!$B$3</f>
        <v>0</v>
      </c>
      <c r="B43" s="35" t="str">
        <f>'1st Quarter'!$B$4</f>
        <v>BadgerCare Plus or SSI</v>
      </c>
      <c r="C43" s="35" t="s">
        <v>123</v>
      </c>
      <c r="D43" s="35" t="s">
        <v>0</v>
      </c>
      <c r="E43" s="37" t="s">
        <v>109</v>
      </c>
      <c r="F43" s="35">
        <f>'1stQtrAnalysis'!H27</f>
        <v>0</v>
      </c>
      <c r="G43" s="31" t="e">
        <f>'1stQtrAnalysis'!I27</f>
        <v>#DIV/0!</v>
      </c>
    </row>
    <row r="44" spans="1:7" x14ac:dyDescent="0.25">
      <c r="A44" s="35">
        <f>'1st Quarter'!$B$3</f>
        <v>0</v>
      </c>
      <c r="B44" s="35" t="str">
        <f>'1st Quarter'!$B$4</f>
        <v>BadgerCare Plus or SSI</v>
      </c>
      <c r="C44" s="35" t="s">
        <v>123</v>
      </c>
      <c r="D44" s="35" t="s">
        <v>0</v>
      </c>
      <c r="E44" s="37" t="s">
        <v>59</v>
      </c>
      <c r="F44" s="35">
        <f>'1stQtrAnalysis'!H28</f>
        <v>0</v>
      </c>
      <c r="G44" s="31" t="e">
        <f>'1stQtrAnalysis'!I28</f>
        <v>#DIV/0!</v>
      </c>
    </row>
    <row r="45" spans="1:7" x14ac:dyDescent="0.25">
      <c r="A45" s="35">
        <f>'1st Quarter'!$B$3</f>
        <v>0</v>
      </c>
      <c r="B45" s="35" t="str">
        <f>'1st Quarter'!$B$4</f>
        <v>BadgerCare Plus or SSI</v>
      </c>
      <c r="C45" s="35" t="s">
        <v>123</v>
      </c>
      <c r="D45" s="35" t="s">
        <v>0</v>
      </c>
      <c r="E45" s="36" t="s">
        <v>113</v>
      </c>
      <c r="F45" s="35">
        <f>'1stQtrAnalysis'!H29</f>
        <v>0</v>
      </c>
      <c r="G45" s="31" t="e">
        <f>'1stQtrAnalysis'!I29</f>
        <v>#DIV/0!</v>
      </c>
    </row>
    <row r="46" spans="1:7" x14ac:dyDescent="0.25">
      <c r="A46" s="35">
        <f>'1st Quarter'!$B$3</f>
        <v>0</v>
      </c>
      <c r="B46" s="35" t="str">
        <f>'1st Quarter'!$B$4</f>
        <v>BadgerCare Plus or SSI</v>
      </c>
      <c r="C46" s="35" t="s">
        <v>123</v>
      </c>
      <c r="D46" s="35" t="s">
        <v>0</v>
      </c>
      <c r="E46" s="36" t="s">
        <v>112</v>
      </c>
      <c r="F46" s="35">
        <f>'1stQtrAnalysis'!H30</f>
        <v>0</v>
      </c>
      <c r="G46" s="31" t="e">
        <f>'1stQtrAnalysis'!I30</f>
        <v>#DIV/0!</v>
      </c>
    </row>
    <row r="47" spans="1:7" ht="26.4" x14ac:dyDescent="0.25">
      <c r="A47" s="35">
        <f>'1st Quarter'!$B$3</f>
        <v>0</v>
      </c>
      <c r="B47" s="35" t="str">
        <f>'1st Quarter'!$B$4</f>
        <v>BadgerCare Plus or SSI</v>
      </c>
      <c r="C47" s="35" t="s">
        <v>123</v>
      </c>
      <c r="D47" s="35" t="s">
        <v>0</v>
      </c>
      <c r="E47" s="37" t="s">
        <v>39</v>
      </c>
      <c r="F47" s="35">
        <f>'1stQtrAnalysis'!H31</f>
        <v>0</v>
      </c>
      <c r="G47" s="31" t="e">
        <f>'1stQtrAnalysis'!I31</f>
        <v>#DIV/0!</v>
      </c>
    </row>
    <row r="48" spans="1:7" ht="26.4" x14ac:dyDescent="0.25">
      <c r="A48" s="35">
        <f>'1st Quarter'!$B$3</f>
        <v>0</v>
      </c>
      <c r="B48" s="35" t="str">
        <f>'1st Quarter'!$B$4</f>
        <v>BadgerCare Plus or SSI</v>
      </c>
      <c r="C48" s="35" t="s">
        <v>123</v>
      </c>
      <c r="D48" s="35" t="s">
        <v>0</v>
      </c>
      <c r="E48" s="36" t="s">
        <v>58</v>
      </c>
      <c r="F48" s="35">
        <f>'1stQtrAnalysis'!H32</f>
        <v>0</v>
      </c>
      <c r="G48" s="31" t="e">
        <f>'1stQtrAnalysis'!I32</f>
        <v>#DIV/0!</v>
      </c>
    </row>
    <row r="49" spans="1:7" x14ac:dyDescent="0.25">
      <c r="A49" s="35">
        <f>'1st Quarter'!$B$3</f>
        <v>0</v>
      </c>
      <c r="B49" s="35" t="str">
        <f>'1st Quarter'!$B$4</f>
        <v>BadgerCare Plus or SSI</v>
      </c>
      <c r="C49" s="35" t="s">
        <v>123</v>
      </c>
      <c r="D49" s="35" t="s">
        <v>0</v>
      </c>
      <c r="E49" s="86" t="s">
        <v>20</v>
      </c>
      <c r="F49" s="35">
        <f>'1stQtrAnalysis'!H33</f>
        <v>0</v>
      </c>
      <c r="G49" s="31" t="e">
        <f>'1stQtrAnalysis'!I33</f>
        <v>#DIV/0!</v>
      </c>
    </row>
    <row r="50" spans="1:7" x14ac:dyDescent="0.25">
      <c r="A50" s="35">
        <f>'1st Quarter'!$B$3</f>
        <v>0</v>
      </c>
      <c r="B50" s="35" t="str">
        <f>'1st Quarter'!$B$4</f>
        <v>BadgerCare Plus or SSI</v>
      </c>
      <c r="C50" s="35" t="s">
        <v>123</v>
      </c>
      <c r="D50" s="35" t="s">
        <v>26</v>
      </c>
      <c r="E50" s="37" t="s">
        <v>87</v>
      </c>
      <c r="F50" s="35">
        <f>'1stQtrAnalysis'!K16</f>
        <v>0</v>
      </c>
      <c r="G50" s="31" t="e">
        <f>'1stQtrAnalysis'!L16</f>
        <v>#DIV/0!</v>
      </c>
    </row>
    <row r="51" spans="1:7" x14ac:dyDescent="0.25">
      <c r="A51" s="35">
        <f>'1st Quarter'!$B$3</f>
        <v>0</v>
      </c>
      <c r="B51" s="35" t="str">
        <f>'1st Quarter'!$B$4</f>
        <v>BadgerCare Plus or SSI</v>
      </c>
      <c r="C51" s="35" t="s">
        <v>123</v>
      </c>
      <c r="D51" s="35" t="s">
        <v>26</v>
      </c>
      <c r="E51" s="37" t="s">
        <v>88</v>
      </c>
      <c r="F51" s="35">
        <f>'1stQtrAnalysis'!K17</f>
        <v>0</v>
      </c>
      <c r="G51" s="31" t="e">
        <f>'1stQtrAnalysis'!L17</f>
        <v>#DIV/0!</v>
      </c>
    </row>
    <row r="52" spans="1:7" x14ac:dyDescent="0.25">
      <c r="A52" s="35">
        <f>'1st Quarter'!$B$3</f>
        <v>0</v>
      </c>
      <c r="B52" s="35" t="str">
        <f>'1st Quarter'!$B$4</f>
        <v>BadgerCare Plus or SSI</v>
      </c>
      <c r="C52" s="35" t="s">
        <v>123</v>
      </c>
      <c r="D52" s="35" t="s">
        <v>26</v>
      </c>
      <c r="E52" s="37" t="s">
        <v>91</v>
      </c>
      <c r="F52" s="35">
        <f>'1stQtrAnalysis'!K18</f>
        <v>0</v>
      </c>
      <c r="G52" s="31" t="e">
        <f>'1stQtrAnalysis'!L18</f>
        <v>#DIV/0!</v>
      </c>
    </row>
    <row r="53" spans="1:7" x14ac:dyDescent="0.25">
      <c r="A53" s="35">
        <f>'1st Quarter'!$B$3</f>
        <v>0</v>
      </c>
      <c r="B53" s="35" t="str">
        <f>'1st Quarter'!$B$4</f>
        <v>BadgerCare Plus or SSI</v>
      </c>
      <c r="C53" s="35" t="s">
        <v>123</v>
      </c>
      <c r="D53" s="35" t="s">
        <v>26</v>
      </c>
      <c r="E53" s="37" t="s">
        <v>84</v>
      </c>
      <c r="F53" s="35">
        <f>'1stQtrAnalysis'!K19</f>
        <v>0</v>
      </c>
      <c r="G53" s="31" t="e">
        <f>'1stQtrAnalysis'!L19</f>
        <v>#DIV/0!</v>
      </c>
    </row>
    <row r="54" spans="1:7" x14ac:dyDescent="0.25">
      <c r="A54" s="35">
        <f>'1st Quarter'!$B$3</f>
        <v>0</v>
      </c>
      <c r="B54" s="35" t="str">
        <f>'1st Quarter'!$B$4</f>
        <v>BadgerCare Plus or SSI</v>
      </c>
      <c r="C54" s="35" t="s">
        <v>123</v>
      </c>
      <c r="D54" s="35" t="s">
        <v>26</v>
      </c>
      <c r="E54" s="37" t="s">
        <v>85</v>
      </c>
      <c r="F54" s="35">
        <f>'1stQtrAnalysis'!K20</f>
        <v>0</v>
      </c>
      <c r="G54" s="31" t="e">
        <f>'1stQtrAnalysis'!L20</f>
        <v>#DIV/0!</v>
      </c>
    </row>
    <row r="55" spans="1:7" x14ac:dyDescent="0.25">
      <c r="A55" s="35">
        <f>'1st Quarter'!$B$3</f>
        <v>0</v>
      </c>
      <c r="B55" s="35" t="str">
        <f>'1st Quarter'!$B$4</f>
        <v>BadgerCare Plus or SSI</v>
      </c>
      <c r="C55" s="35" t="s">
        <v>123</v>
      </c>
      <c r="D55" s="35" t="s">
        <v>26</v>
      </c>
      <c r="E55" s="37" t="s">
        <v>86</v>
      </c>
      <c r="F55" s="35">
        <f>'1stQtrAnalysis'!K21</f>
        <v>0</v>
      </c>
      <c r="G55" s="31" t="e">
        <f>'1stQtrAnalysis'!L21</f>
        <v>#DIV/0!</v>
      </c>
    </row>
    <row r="56" spans="1:7" x14ac:dyDescent="0.25">
      <c r="A56" s="35">
        <f>'1st Quarter'!$B$3</f>
        <v>0</v>
      </c>
      <c r="B56" s="35" t="str">
        <f>'1st Quarter'!$B$4</f>
        <v>BadgerCare Plus or SSI</v>
      </c>
      <c r="C56" s="35" t="s">
        <v>123</v>
      </c>
      <c r="D56" s="35" t="s">
        <v>26</v>
      </c>
      <c r="E56" s="37" t="s">
        <v>70</v>
      </c>
      <c r="F56" s="35">
        <f>'1stQtrAnalysis'!K22</f>
        <v>0</v>
      </c>
      <c r="G56" s="31" t="e">
        <f>'1stQtrAnalysis'!L22</f>
        <v>#DIV/0!</v>
      </c>
    </row>
    <row r="57" spans="1:7" x14ac:dyDescent="0.25">
      <c r="A57" s="35">
        <f>'1st Quarter'!$B$3</f>
        <v>0</v>
      </c>
      <c r="B57" s="35" t="str">
        <f>'1st Quarter'!$B$4</f>
        <v>BadgerCare Plus or SSI</v>
      </c>
      <c r="C57" s="35" t="s">
        <v>123</v>
      </c>
      <c r="D57" s="35" t="s">
        <v>26</v>
      </c>
      <c r="E57" s="37" t="s">
        <v>69</v>
      </c>
      <c r="F57" s="35">
        <f>'1stQtrAnalysis'!K23</f>
        <v>0</v>
      </c>
      <c r="G57" s="31" t="e">
        <f>'1stQtrAnalysis'!L23</f>
        <v>#DIV/0!</v>
      </c>
    </row>
    <row r="58" spans="1:7" x14ac:dyDescent="0.25">
      <c r="A58" s="35">
        <f>'1st Quarter'!$B$3</f>
        <v>0</v>
      </c>
      <c r="B58" s="35" t="str">
        <f>'1st Quarter'!$B$4</f>
        <v>BadgerCare Plus or SSI</v>
      </c>
      <c r="C58" s="35" t="s">
        <v>123</v>
      </c>
      <c r="D58" s="35" t="s">
        <v>26</v>
      </c>
      <c r="E58" s="37" t="s">
        <v>89</v>
      </c>
      <c r="F58" s="35">
        <f>'1stQtrAnalysis'!K24</f>
        <v>0</v>
      </c>
      <c r="G58" s="31" t="e">
        <f>'1stQtrAnalysis'!L24</f>
        <v>#DIV/0!</v>
      </c>
    </row>
    <row r="59" spans="1:7" x14ac:dyDescent="0.25">
      <c r="A59" s="35">
        <f>'1st Quarter'!$B$3</f>
        <v>0</v>
      </c>
      <c r="B59" s="35" t="str">
        <f>'1st Quarter'!$B$4</f>
        <v>BadgerCare Plus or SSI</v>
      </c>
      <c r="C59" s="35" t="s">
        <v>123</v>
      </c>
      <c r="D59" s="35" t="s">
        <v>26</v>
      </c>
      <c r="E59" s="37" t="s">
        <v>90</v>
      </c>
      <c r="F59" s="35">
        <f>'1stQtrAnalysis'!K25</f>
        <v>0</v>
      </c>
      <c r="G59" s="31" t="e">
        <f>'1stQtrAnalysis'!L25</f>
        <v>#DIV/0!</v>
      </c>
    </row>
    <row r="60" spans="1:7" x14ac:dyDescent="0.25">
      <c r="A60" s="35">
        <f>'1st Quarter'!$B$3</f>
        <v>0</v>
      </c>
      <c r="B60" s="35" t="str">
        <f>'1st Quarter'!$B$4</f>
        <v>BadgerCare Plus or SSI</v>
      </c>
      <c r="C60" s="35" t="s">
        <v>123</v>
      </c>
      <c r="D60" s="35" t="s">
        <v>26</v>
      </c>
      <c r="E60" s="37" t="s">
        <v>33</v>
      </c>
      <c r="F60" s="35">
        <f>'1stQtrAnalysis'!K26</f>
        <v>0</v>
      </c>
      <c r="G60" s="31" t="e">
        <f>'1stQtrAnalysis'!L26</f>
        <v>#DIV/0!</v>
      </c>
    </row>
    <row r="61" spans="1:7" x14ac:dyDescent="0.25">
      <c r="A61" s="35">
        <f>'1st Quarter'!$B$3</f>
        <v>0</v>
      </c>
      <c r="B61" s="35" t="str">
        <f>'1st Quarter'!$B$4</f>
        <v>BadgerCare Plus or SSI</v>
      </c>
      <c r="C61" s="35" t="s">
        <v>123</v>
      </c>
      <c r="D61" s="35" t="s">
        <v>26</v>
      </c>
      <c r="E61" s="86" t="s">
        <v>20</v>
      </c>
      <c r="F61" s="35">
        <f>'1stQtrAnalysis'!K27</f>
        <v>0</v>
      </c>
      <c r="G61" s="31" t="e">
        <f>'1stQtrAnalysis'!L27</f>
        <v>#DIV/0!</v>
      </c>
    </row>
    <row r="62" spans="1:7" x14ac:dyDescent="0.25">
      <c r="A62" s="35">
        <f>'1st Quarter'!$B$3</f>
        <v>0</v>
      </c>
      <c r="B62" s="35" t="str">
        <f>'1st Quarter'!$B$4</f>
        <v>BadgerCare Plus or SSI</v>
      </c>
      <c r="C62" s="35" t="s">
        <v>127</v>
      </c>
      <c r="D62" s="35" t="s">
        <v>124</v>
      </c>
      <c r="E62" s="35" t="s">
        <v>128</v>
      </c>
      <c r="F62" s="35">
        <f>'2ndQtrAnalysis'!B1</f>
        <v>0</v>
      </c>
      <c r="G62" s="31"/>
    </row>
    <row r="63" spans="1:7" x14ac:dyDescent="0.25">
      <c r="A63" s="35">
        <f>'1st Quarter'!$B$3</f>
        <v>0</v>
      </c>
      <c r="B63" s="35" t="str">
        <f>'1st Quarter'!$B$4</f>
        <v>BadgerCare Plus or SSI</v>
      </c>
      <c r="C63" s="35" t="s">
        <v>127</v>
      </c>
      <c r="D63" s="35" t="s">
        <v>126</v>
      </c>
      <c r="E63" s="70" t="s">
        <v>37</v>
      </c>
      <c r="F63" s="35">
        <f>'2ndQtrAnalysis'!B4</f>
        <v>0</v>
      </c>
      <c r="G63" s="31" t="e">
        <f>'2ndQtrAnalysis'!C4</f>
        <v>#DIV/0!</v>
      </c>
    </row>
    <row r="64" spans="1:7" x14ac:dyDescent="0.25">
      <c r="A64" s="35">
        <f>'1st Quarter'!$B$3</f>
        <v>0</v>
      </c>
      <c r="B64" s="35" t="str">
        <f>'1st Quarter'!$B$4</f>
        <v>BadgerCare Plus or SSI</v>
      </c>
      <c r="C64" s="35" t="s">
        <v>127</v>
      </c>
      <c r="D64" s="35" t="s">
        <v>126</v>
      </c>
      <c r="E64" s="70" t="s">
        <v>48</v>
      </c>
      <c r="F64" s="35">
        <f>'2ndQtrAnalysis'!B5</f>
        <v>0</v>
      </c>
      <c r="G64" s="31" t="e">
        <f>'2ndQtrAnalysis'!C5</f>
        <v>#DIV/0!</v>
      </c>
    </row>
    <row r="65" spans="1:7" x14ac:dyDescent="0.25">
      <c r="A65" s="35">
        <f>'1st Quarter'!$B$3</f>
        <v>0</v>
      </c>
      <c r="B65" s="35" t="str">
        <f>'1st Quarter'!$B$4</f>
        <v>BadgerCare Plus or SSI</v>
      </c>
      <c r="C65" s="35" t="s">
        <v>127</v>
      </c>
      <c r="D65" s="35" t="s">
        <v>126</v>
      </c>
      <c r="E65" s="86" t="s">
        <v>20</v>
      </c>
      <c r="F65" s="35">
        <f>'2ndQtrAnalysis'!B6</f>
        <v>0</v>
      </c>
      <c r="G65" s="31" t="e">
        <f>'2ndQtrAnalysis'!C6</f>
        <v>#DIV/0!</v>
      </c>
    </row>
    <row r="66" spans="1:7" x14ac:dyDescent="0.25">
      <c r="A66" s="35">
        <f>'1st Quarter'!$B$3</f>
        <v>0</v>
      </c>
      <c r="B66" s="35" t="str">
        <f>'1st Quarter'!$B$4</f>
        <v>BadgerCare Plus or SSI</v>
      </c>
      <c r="C66" s="35" t="s">
        <v>127</v>
      </c>
      <c r="D66" s="35" t="s">
        <v>14</v>
      </c>
      <c r="E66" s="36" t="s">
        <v>29</v>
      </c>
      <c r="F66" s="35">
        <f>'2ndQtrAnalysis'!E4</f>
        <v>0</v>
      </c>
      <c r="G66" s="31" t="e">
        <f>'2ndQtrAnalysis'!F4</f>
        <v>#DIV/0!</v>
      </c>
    </row>
    <row r="67" spans="1:7" x14ac:dyDescent="0.25">
      <c r="A67" s="35">
        <f>'1st Quarter'!$B$3</f>
        <v>0</v>
      </c>
      <c r="B67" s="35" t="str">
        <f>'1st Quarter'!$B$4</f>
        <v>BadgerCare Plus or SSI</v>
      </c>
      <c r="C67" s="35" t="s">
        <v>127</v>
      </c>
      <c r="D67" s="35" t="s">
        <v>14</v>
      </c>
      <c r="E67" s="36" t="s">
        <v>5</v>
      </c>
      <c r="F67" s="35">
        <f>'2ndQtrAnalysis'!E5</f>
        <v>0</v>
      </c>
      <c r="G67" s="31" t="e">
        <f>'2ndQtrAnalysis'!F5</f>
        <v>#DIV/0!</v>
      </c>
    </row>
    <row r="68" spans="1:7" x14ac:dyDescent="0.25">
      <c r="A68" s="35">
        <f>'1st Quarter'!$B$3</f>
        <v>0</v>
      </c>
      <c r="B68" s="35" t="str">
        <f>'1st Quarter'!$B$4</f>
        <v>BadgerCare Plus or SSI</v>
      </c>
      <c r="C68" s="35" t="s">
        <v>127</v>
      </c>
      <c r="D68" s="35" t="s">
        <v>14</v>
      </c>
      <c r="E68" s="36" t="s">
        <v>3</v>
      </c>
      <c r="F68" s="35">
        <f>'2ndQtrAnalysis'!E6</f>
        <v>0</v>
      </c>
      <c r="G68" s="31" t="e">
        <f>'2ndQtrAnalysis'!F6</f>
        <v>#DIV/0!</v>
      </c>
    </row>
    <row r="69" spans="1:7" x14ac:dyDescent="0.25">
      <c r="A69" s="35">
        <f>'1st Quarter'!$B$3</f>
        <v>0</v>
      </c>
      <c r="B69" s="35" t="str">
        <f>'1st Quarter'!$B$4</f>
        <v>BadgerCare Plus or SSI</v>
      </c>
      <c r="C69" s="35" t="s">
        <v>127</v>
      </c>
      <c r="D69" s="35" t="s">
        <v>14</v>
      </c>
      <c r="E69" s="37" t="s">
        <v>17</v>
      </c>
      <c r="F69" s="35">
        <f>'2ndQtrAnalysis'!E7</f>
        <v>0</v>
      </c>
      <c r="G69" s="31" t="e">
        <f>'2ndQtrAnalysis'!F7</f>
        <v>#DIV/0!</v>
      </c>
    </row>
    <row r="70" spans="1:7" x14ac:dyDescent="0.25">
      <c r="A70" s="35">
        <f>'1st Quarter'!$B$3</f>
        <v>0</v>
      </c>
      <c r="B70" s="35" t="str">
        <f>'1st Quarter'!$B$4</f>
        <v>BadgerCare Plus or SSI</v>
      </c>
      <c r="C70" s="35" t="s">
        <v>127</v>
      </c>
      <c r="D70" s="35" t="s">
        <v>14</v>
      </c>
      <c r="E70" s="36" t="s">
        <v>12</v>
      </c>
      <c r="F70" s="35">
        <f>'2ndQtrAnalysis'!E8</f>
        <v>0</v>
      </c>
      <c r="G70" s="31" t="e">
        <f>'2ndQtrAnalysis'!F8</f>
        <v>#DIV/0!</v>
      </c>
    </row>
    <row r="71" spans="1:7" x14ac:dyDescent="0.25">
      <c r="A71" s="35">
        <f>'1st Quarter'!$B$3</f>
        <v>0</v>
      </c>
      <c r="B71" s="35" t="str">
        <f>'1st Quarter'!$B$4</f>
        <v>BadgerCare Plus or SSI</v>
      </c>
      <c r="C71" s="35" t="s">
        <v>127</v>
      </c>
      <c r="D71" s="35" t="s">
        <v>14</v>
      </c>
      <c r="E71" s="36" t="s">
        <v>6</v>
      </c>
      <c r="F71" s="35">
        <f>'2ndQtrAnalysis'!E9</f>
        <v>0</v>
      </c>
      <c r="G71" s="31" t="e">
        <f>'2ndQtrAnalysis'!F9</f>
        <v>#DIV/0!</v>
      </c>
    </row>
    <row r="72" spans="1:7" x14ac:dyDescent="0.25">
      <c r="A72" s="35">
        <f>'1st Quarter'!$B$3</f>
        <v>0</v>
      </c>
      <c r="B72" s="35" t="str">
        <f>'1st Quarter'!$B$4</f>
        <v>BadgerCare Plus or SSI</v>
      </c>
      <c r="C72" s="35" t="s">
        <v>127</v>
      </c>
      <c r="D72" s="35" t="s">
        <v>14</v>
      </c>
      <c r="E72" s="86" t="s">
        <v>20</v>
      </c>
      <c r="F72" s="35">
        <f>'2ndQtrAnalysis'!E10</f>
        <v>0</v>
      </c>
      <c r="G72" s="31" t="e">
        <f>'2ndQtrAnalysis'!F10</f>
        <v>#DIV/0!</v>
      </c>
    </row>
    <row r="73" spans="1:7" x14ac:dyDescent="0.25">
      <c r="A73" s="35">
        <f>'1st Quarter'!$B$3</f>
        <v>0</v>
      </c>
      <c r="B73" s="35" t="str">
        <f>'1st Quarter'!$B$4</f>
        <v>BadgerCare Plus or SSI</v>
      </c>
      <c r="C73" s="35" t="s">
        <v>127</v>
      </c>
      <c r="D73" s="35" t="s">
        <v>21</v>
      </c>
      <c r="E73" s="37" t="s">
        <v>54</v>
      </c>
      <c r="F73" s="35">
        <f>'2ndQtrAnalysis'!B16</f>
        <v>0</v>
      </c>
      <c r="G73" s="31" t="e">
        <f>'2ndQtrAnalysis'!C16</f>
        <v>#DIV/0!</v>
      </c>
    </row>
    <row r="74" spans="1:7" x14ac:dyDescent="0.25">
      <c r="A74" s="35">
        <f>'1st Quarter'!$B$3</f>
        <v>0</v>
      </c>
      <c r="B74" s="35" t="str">
        <f>'1st Quarter'!$B$4</f>
        <v>BadgerCare Plus or SSI</v>
      </c>
      <c r="C74" s="35" t="s">
        <v>127</v>
      </c>
      <c r="D74" s="35" t="s">
        <v>21</v>
      </c>
      <c r="E74" s="37" t="s">
        <v>50</v>
      </c>
      <c r="F74" s="35">
        <f>'2ndQtrAnalysis'!B17</f>
        <v>0</v>
      </c>
      <c r="G74" s="31" t="e">
        <f>'2ndQtrAnalysis'!C17</f>
        <v>#DIV/0!</v>
      </c>
    </row>
    <row r="75" spans="1:7" ht="26.4" x14ac:dyDescent="0.25">
      <c r="A75" s="35">
        <f>'1st Quarter'!$B$3</f>
        <v>0</v>
      </c>
      <c r="B75" s="35" t="str">
        <f>'1st Quarter'!$B$4</f>
        <v>BadgerCare Plus or SSI</v>
      </c>
      <c r="C75" s="35" t="s">
        <v>127</v>
      </c>
      <c r="D75" s="35" t="s">
        <v>21</v>
      </c>
      <c r="E75" s="37" t="s">
        <v>55</v>
      </c>
      <c r="F75" s="35">
        <f>'2ndQtrAnalysis'!B18</f>
        <v>0</v>
      </c>
      <c r="G75" s="31" t="e">
        <f>'2ndQtrAnalysis'!C18</f>
        <v>#DIV/0!</v>
      </c>
    </row>
    <row r="76" spans="1:7" ht="39.6" x14ac:dyDescent="0.25">
      <c r="A76" s="35">
        <f>'1st Quarter'!$B$3</f>
        <v>0</v>
      </c>
      <c r="B76" s="35" t="str">
        <f>'1st Quarter'!$B$4</f>
        <v>BadgerCare Plus or SSI</v>
      </c>
      <c r="C76" s="35" t="s">
        <v>127</v>
      </c>
      <c r="D76" s="35" t="s">
        <v>21</v>
      </c>
      <c r="E76" s="37" t="s">
        <v>57</v>
      </c>
      <c r="F76" s="35">
        <f>'2ndQtrAnalysis'!B19</f>
        <v>0</v>
      </c>
      <c r="G76" s="31" t="e">
        <f>'2ndQtrAnalysis'!C19</f>
        <v>#DIV/0!</v>
      </c>
    </row>
    <row r="77" spans="1:7" x14ac:dyDescent="0.25">
      <c r="A77" s="35">
        <f>'1st Quarter'!$B$3</f>
        <v>0</v>
      </c>
      <c r="B77" s="35" t="str">
        <f>'1st Quarter'!$B$4</f>
        <v>BadgerCare Plus or SSI</v>
      </c>
      <c r="C77" s="35" t="s">
        <v>127</v>
      </c>
      <c r="D77" s="35" t="s">
        <v>21</v>
      </c>
      <c r="E77" s="37" t="s">
        <v>52</v>
      </c>
      <c r="F77" s="35">
        <f>'2ndQtrAnalysis'!B20</f>
        <v>0</v>
      </c>
      <c r="G77" s="31" t="e">
        <f>'2ndQtrAnalysis'!C20</f>
        <v>#DIV/0!</v>
      </c>
    </row>
    <row r="78" spans="1:7" x14ac:dyDescent="0.25">
      <c r="A78" s="35">
        <f>'1st Quarter'!$B$3</f>
        <v>0</v>
      </c>
      <c r="B78" s="35" t="str">
        <f>'1st Quarter'!$B$4</f>
        <v>BadgerCare Plus or SSI</v>
      </c>
      <c r="C78" s="35" t="s">
        <v>127</v>
      </c>
      <c r="D78" s="35" t="s">
        <v>21</v>
      </c>
      <c r="E78" s="37" t="s">
        <v>51</v>
      </c>
      <c r="F78" s="35">
        <f>'2ndQtrAnalysis'!B21</f>
        <v>0</v>
      </c>
      <c r="G78" s="31" t="e">
        <f>'2ndQtrAnalysis'!C21</f>
        <v>#DIV/0!</v>
      </c>
    </row>
    <row r="79" spans="1:7" x14ac:dyDescent="0.25">
      <c r="A79" s="35">
        <f>'1st Quarter'!$B$3</f>
        <v>0</v>
      </c>
      <c r="B79" s="35" t="str">
        <f>'1st Quarter'!$B$4</f>
        <v>BadgerCare Plus or SSI</v>
      </c>
      <c r="C79" s="35" t="s">
        <v>127</v>
      </c>
      <c r="D79" s="35" t="s">
        <v>21</v>
      </c>
      <c r="E79" s="37" t="s">
        <v>81</v>
      </c>
      <c r="F79" s="35">
        <f>'2ndQtrAnalysis'!B22</f>
        <v>0</v>
      </c>
      <c r="G79" s="31" t="e">
        <f>'2ndQtrAnalysis'!C22</f>
        <v>#DIV/0!</v>
      </c>
    </row>
    <row r="80" spans="1:7" x14ac:dyDescent="0.25">
      <c r="A80" s="35">
        <f>'1st Quarter'!$B$3</f>
        <v>0</v>
      </c>
      <c r="B80" s="35" t="str">
        <f>'1st Quarter'!$B$4</f>
        <v>BadgerCare Plus or SSI</v>
      </c>
      <c r="C80" s="35" t="s">
        <v>127</v>
      </c>
      <c r="D80" s="35" t="s">
        <v>21</v>
      </c>
      <c r="E80" s="37" t="s">
        <v>49</v>
      </c>
      <c r="F80" s="35">
        <f>'2ndQtrAnalysis'!B23</f>
        <v>0</v>
      </c>
      <c r="G80" s="31" t="e">
        <f>'2ndQtrAnalysis'!C23</f>
        <v>#DIV/0!</v>
      </c>
    </row>
    <row r="81" spans="1:7" x14ac:dyDescent="0.25">
      <c r="A81" s="35">
        <f>'1st Quarter'!$B$3</f>
        <v>0</v>
      </c>
      <c r="B81" s="35" t="str">
        <f>'1st Quarter'!$B$4</f>
        <v>BadgerCare Plus or SSI</v>
      </c>
      <c r="C81" s="35" t="s">
        <v>127</v>
      </c>
      <c r="D81" s="35" t="s">
        <v>21</v>
      </c>
      <c r="E81" s="37" t="s">
        <v>56</v>
      </c>
      <c r="F81" s="35">
        <f>'2ndQtrAnalysis'!B24</f>
        <v>0</v>
      </c>
      <c r="G81" s="31" t="e">
        <f>'2ndQtrAnalysis'!C24</f>
        <v>#DIV/0!</v>
      </c>
    </row>
    <row r="82" spans="1:7" x14ac:dyDescent="0.25">
      <c r="A82" s="35">
        <f>'1st Quarter'!$B$3</f>
        <v>0</v>
      </c>
      <c r="B82" s="35" t="str">
        <f>'1st Quarter'!$B$4</f>
        <v>BadgerCare Plus or SSI</v>
      </c>
      <c r="C82" s="35" t="s">
        <v>127</v>
      </c>
      <c r="D82" s="35" t="s">
        <v>21</v>
      </c>
      <c r="E82" s="37" t="s">
        <v>53</v>
      </c>
      <c r="F82" s="35">
        <f>'2ndQtrAnalysis'!B25</f>
        <v>0</v>
      </c>
      <c r="G82" s="31" t="e">
        <f>'2ndQtrAnalysis'!C25</f>
        <v>#DIV/0!</v>
      </c>
    </row>
    <row r="83" spans="1:7" x14ac:dyDescent="0.25">
      <c r="A83" s="35">
        <f>'1st Quarter'!$B$3</f>
        <v>0</v>
      </c>
      <c r="B83" s="35" t="str">
        <f>'1st Quarter'!$B$4</f>
        <v>BadgerCare Plus or SSI</v>
      </c>
      <c r="C83" s="35" t="s">
        <v>127</v>
      </c>
      <c r="D83" s="35" t="s">
        <v>21</v>
      </c>
      <c r="E83" s="37" t="s">
        <v>6</v>
      </c>
      <c r="F83" s="35">
        <f>'2ndQtrAnalysis'!B26</f>
        <v>0</v>
      </c>
      <c r="G83" s="31" t="e">
        <f>'2ndQtrAnalysis'!C26</f>
        <v>#DIV/0!</v>
      </c>
    </row>
    <row r="84" spans="1:7" x14ac:dyDescent="0.25">
      <c r="A84" s="35">
        <f>'1st Quarter'!$B$3</f>
        <v>0</v>
      </c>
      <c r="B84" s="35" t="str">
        <f>'1st Quarter'!$B$4</f>
        <v>BadgerCare Plus or SSI</v>
      </c>
      <c r="C84" s="35" t="s">
        <v>127</v>
      </c>
      <c r="D84" s="35" t="s">
        <v>21</v>
      </c>
      <c r="E84" s="86" t="s">
        <v>20</v>
      </c>
      <c r="F84" s="35">
        <f>'2ndQtrAnalysis'!B27</f>
        <v>0</v>
      </c>
      <c r="G84" s="31" t="e">
        <f>'2ndQtrAnalysis'!C27</f>
        <v>#DIV/0!</v>
      </c>
    </row>
    <row r="85" spans="1:7" x14ac:dyDescent="0.25">
      <c r="A85" s="35">
        <f>'1st Quarter'!$B$3</f>
        <v>0</v>
      </c>
      <c r="B85" s="35" t="str">
        <f>'1st Quarter'!$B$4</f>
        <v>BadgerCare Plus or SSI</v>
      </c>
      <c r="C85" s="35" t="s">
        <v>127</v>
      </c>
      <c r="D85" s="35" t="s">
        <v>115</v>
      </c>
      <c r="E85" s="37" t="s">
        <v>60</v>
      </c>
      <c r="F85" s="35">
        <f>'2ndQtrAnalysis'!E16</f>
        <v>0</v>
      </c>
      <c r="G85" s="31" t="e">
        <f>'2ndQtrAnalysis'!F16</f>
        <v>#DIV/0!</v>
      </c>
    </row>
    <row r="86" spans="1:7" x14ac:dyDescent="0.25">
      <c r="A86" s="35">
        <f>'1st Quarter'!$B$3</f>
        <v>0</v>
      </c>
      <c r="B86" s="35" t="str">
        <f>'1st Quarter'!$B$4</f>
        <v>BadgerCare Plus or SSI</v>
      </c>
      <c r="C86" s="35" t="s">
        <v>127</v>
      </c>
      <c r="D86" s="35" t="s">
        <v>115</v>
      </c>
      <c r="E86" s="37" t="s">
        <v>61</v>
      </c>
      <c r="F86" s="35">
        <f>'2ndQtrAnalysis'!E17</f>
        <v>0</v>
      </c>
      <c r="G86" s="31" t="e">
        <f>'2ndQtrAnalysis'!F17</f>
        <v>#DIV/0!</v>
      </c>
    </row>
    <row r="87" spans="1:7" x14ac:dyDescent="0.25">
      <c r="A87" s="35">
        <f>'1st Quarter'!$B$3</f>
        <v>0</v>
      </c>
      <c r="B87" s="35" t="str">
        <f>'1st Quarter'!$B$4</f>
        <v>BadgerCare Plus or SSI</v>
      </c>
      <c r="C87" s="35" t="s">
        <v>127</v>
      </c>
      <c r="D87" s="35" t="s">
        <v>115</v>
      </c>
      <c r="E87" s="37" t="s">
        <v>62</v>
      </c>
      <c r="F87" s="35">
        <f>'2ndQtrAnalysis'!E18</f>
        <v>0</v>
      </c>
      <c r="G87" s="31" t="e">
        <f>'2ndQtrAnalysis'!F18</f>
        <v>#DIV/0!</v>
      </c>
    </row>
    <row r="88" spans="1:7" x14ac:dyDescent="0.25">
      <c r="A88" s="35">
        <f>'1st Quarter'!$B$3</f>
        <v>0</v>
      </c>
      <c r="B88" s="35" t="str">
        <f>'1st Quarter'!$B$4</f>
        <v>BadgerCare Plus or SSI</v>
      </c>
      <c r="C88" s="35" t="s">
        <v>127</v>
      </c>
      <c r="D88" s="35" t="s">
        <v>115</v>
      </c>
      <c r="E88" s="37" t="s">
        <v>63</v>
      </c>
      <c r="F88" s="35">
        <f>'2ndQtrAnalysis'!E19</f>
        <v>0</v>
      </c>
      <c r="G88" s="31" t="e">
        <f>'2ndQtrAnalysis'!F19</f>
        <v>#DIV/0!</v>
      </c>
    </row>
    <row r="89" spans="1:7" ht="26.4" x14ac:dyDescent="0.25">
      <c r="A89" s="35">
        <f>'1st Quarter'!$B$3</f>
        <v>0</v>
      </c>
      <c r="B89" s="35" t="str">
        <f>'1st Quarter'!$B$4</f>
        <v>BadgerCare Plus or SSI</v>
      </c>
      <c r="C89" s="35" t="s">
        <v>127</v>
      </c>
      <c r="D89" s="35" t="s">
        <v>115</v>
      </c>
      <c r="E89" s="37" t="s">
        <v>58</v>
      </c>
      <c r="F89" s="35">
        <f>'2ndQtrAnalysis'!E20</f>
        <v>0</v>
      </c>
      <c r="G89" s="31" t="e">
        <f>'2ndQtrAnalysis'!F20</f>
        <v>#DIV/0!</v>
      </c>
    </row>
    <row r="90" spans="1:7" ht="26.4" x14ac:dyDescent="0.25">
      <c r="A90" s="35">
        <f>'1st Quarter'!$B$3</f>
        <v>0</v>
      </c>
      <c r="B90" s="35" t="str">
        <f>'1st Quarter'!$B$4</f>
        <v>BadgerCare Plus or SSI</v>
      </c>
      <c r="C90" s="35" t="s">
        <v>127</v>
      </c>
      <c r="D90" s="35" t="s">
        <v>115</v>
      </c>
      <c r="E90" s="37" t="s">
        <v>40</v>
      </c>
      <c r="F90" s="35">
        <f>'2ndQtrAnalysis'!E21</f>
        <v>0</v>
      </c>
      <c r="G90" s="31" t="e">
        <f>'2ndQtrAnalysis'!F21</f>
        <v>#DIV/0!</v>
      </c>
    </row>
    <row r="91" spans="1:7" x14ac:dyDescent="0.25">
      <c r="A91" s="35">
        <f>'1st Quarter'!$B$3</f>
        <v>0</v>
      </c>
      <c r="B91" s="35" t="str">
        <f>'1st Quarter'!$B$4</f>
        <v>BadgerCare Plus or SSI</v>
      </c>
      <c r="C91" s="35" t="s">
        <v>127</v>
      </c>
      <c r="D91" s="35" t="s">
        <v>115</v>
      </c>
      <c r="E91" s="86" t="s">
        <v>20</v>
      </c>
      <c r="F91" s="35">
        <f>'2ndQtrAnalysis'!E22</f>
        <v>0</v>
      </c>
      <c r="G91" s="31" t="e">
        <f>'2ndQtrAnalysis'!F22</f>
        <v>#DIV/0!</v>
      </c>
    </row>
    <row r="92" spans="1:7" x14ac:dyDescent="0.25">
      <c r="A92" s="35">
        <f>'1st Quarter'!$B$3</f>
        <v>0</v>
      </c>
      <c r="B92" s="35" t="str">
        <f>'1st Quarter'!$B$4</f>
        <v>BadgerCare Plus or SSI</v>
      </c>
      <c r="C92" s="35" t="s">
        <v>127</v>
      </c>
      <c r="D92" s="35" t="s">
        <v>0</v>
      </c>
      <c r="E92" s="37" t="s">
        <v>38</v>
      </c>
      <c r="F92" s="35">
        <f>'2ndQtrAnalysis'!H16</f>
        <v>0</v>
      </c>
      <c r="G92" s="31" t="e">
        <f>'2ndQtrAnalysis'!I16</f>
        <v>#DIV/0!</v>
      </c>
    </row>
    <row r="93" spans="1:7" ht="39.6" x14ac:dyDescent="0.25">
      <c r="A93" s="35">
        <f>'1st Quarter'!$B$3</f>
        <v>0</v>
      </c>
      <c r="B93" s="35" t="str">
        <f>'1st Quarter'!$B$4</f>
        <v>BadgerCare Plus or SSI</v>
      </c>
      <c r="C93" s="35" t="s">
        <v>127</v>
      </c>
      <c r="D93" s="35" t="s">
        <v>0</v>
      </c>
      <c r="E93" s="37" t="s">
        <v>72</v>
      </c>
      <c r="F93" s="35">
        <f>'2ndQtrAnalysis'!H17</f>
        <v>0</v>
      </c>
      <c r="G93" s="31" t="e">
        <f>'2ndQtrAnalysis'!I17</f>
        <v>#DIV/0!</v>
      </c>
    </row>
    <row r="94" spans="1:7" x14ac:dyDescent="0.25">
      <c r="A94" s="35">
        <f>'1st Quarter'!$B$3</f>
        <v>0</v>
      </c>
      <c r="B94" s="35" t="str">
        <f>'1st Quarter'!$B$4</f>
        <v>BadgerCare Plus or SSI</v>
      </c>
      <c r="C94" s="35" t="s">
        <v>127</v>
      </c>
      <c r="D94" s="35" t="s">
        <v>0</v>
      </c>
      <c r="E94" s="37" t="s">
        <v>73</v>
      </c>
      <c r="F94" s="35">
        <f>'2ndQtrAnalysis'!H18</f>
        <v>0</v>
      </c>
      <c r="G94" s="31" t="e">
        <f>'2ndQtrAnalysis'!I18</f>
        <v>#DIV/0!</v>
      </c>
    </row>
    <row r="95" spans="1:7" x14ac:dyDescent="0.25">
      <c r="A95" s="35">
        <f>'1st Quarter'!$B$3</f>
        <v>0</v>
      </c>
      <c r="B95" s="35" t="str">
        <f>'1st Quarter'!$B$4</f>
        <v>BadgerCare Plus or SSI</v>
      </c>
      <c r="C95" s="35" t="s">
        <v>127</v>
      </c>
      <c r="D95" s="35" t="s">
        <v>0</v>
      </c>
      <c r="E95" s="37" t="s">
        <v>102</v>
      </c>
      <c r="F95" s="35">
        <f>'2ndQtrAnalysis'!H19</f>
        <v>0</v>
      </c>
      <c r="G95" s="31" t="e">
        <f>'2ndQtrAnalysis'!I19</f>
        <v>#DIV/0!</v>
      </c>
    </row>
    <row r="96" spans="1:7" x14ac:dyDescent="0.25">
      <c r="A96" s="35">
        <f>'1st Quarter'!$B$3</f>
        <v>0</v>
      </c>
      <c r="B96" s="35" t="str">
        <f>'1st Quarter'!$B$4</f>
        <v>BadgerCare Plus or SSI</v>
      </c>
      <c r="C96" s="35" t="s">
        <v>127</v>
      </c>
      <c r="D96" s="35" t="s">
        <v>0</v>
      </c>
      <c r="E96" s="36" t="s">
        <v>114</v>
      </c>
      <c r="F96" s="35">
        <f>'2ndQtrAnalysis'!H20</f>
        <v>0</v>
      </c>
      <c r="G96" s="31" t="e">
        <f>'2ndQtrAnalysis'!I20</f>
        <v>#DIV/0!</v>
      </c>
    </row>
    <row r="97" spans="1:7" x14ac:dyDescent="0.25">
      <c r="A97" s="35">
        <f>'1st Quarter'!$B$3</f>
        <v>0</v>
      </c>
      <c r="B97" s="35" t="str">
        <f>'1st Quarter'!$B$4</f>
        <v>BadgerCare Plus or SSI</v>
      </c>
      <c r="C97" s="35" t="s">
        <v>127</v>
      </c>
      <c r="D97" s="35" t="s">
        <v>0</v>
      </c>
      <c r="E97" s="37" t="s">
        <v>74</v>
      </c>
      <c r="F97" s="35">
        <f>'2ndQtrAnalysis'!H21</f>
        <v>0</v>
      </c>
      <c r="G97" s="31" t="e">
        <f>'2ndQtrAnalysis'!I21</f>
        <v>#DIV/0!</v>
      </c>
    </row>
    <row r="98" spans="1:7" ht="26.4" x14ac:dyDescent="0.25">
      <c r="A98" s="35">
        <f>'1st Quarter'!$B$3</f>
        <v>0</v>
      </c>
      <c r="B98" s="35" t="str">
        <f>'1st Quarter'!$B$4</f>
        <v>BadgerCare Plus or SSI</v>
      </c>
      <c r="C98" s="35" t="s">
        <v>127</v>
      </c>
      <c r="D98" s="35" t="s">
        <v>0</v>
      </c>
      <c r="E98" s="37" t="s">
        <v>104</v>
      </c>
      <c r="F98" s="35">
        <f>'2ndQtrAnalysis'!H22</f>
        <v>0</v>
      </c>
      <c r="G98" s="31" t="e">
        <f>'2ndQtrAnalysis'!I22</f>
        <v>#DIV/0!</v>
      </c>
    </row>
    <row r="99" spans="1:7" x14ac:dyDescent="0.25">
      <c r="A99" s="35">
        <f>'1st Quarter'!$B$3</f>
        <v>0</v>
      </c>
      <c r="B99" s="35" t="str">
        <f>'1st Quarter'!$B$4</f>
        <v>BadgerCare Plus or SSI</v>
      </c>
      <c r="C99" s="35" t="s">
        <v>127</v>
      </c>
      <c r="D99" s="35" t="s">
        <v>0</v>
      </c>
      <c r="E99" s="36" t="s">
        <v>105</v>
      </c>
      <c r="F99" s="35">
        <f>'2ndQtrAnalysis'!H23</f>
        <v>0</v>
      </c>
      <c r="G99" s="31" t="e">
        <f>'2ndQtrAnalysis'!I23</f>
        <v>#DIV/0!</v>
      </c>
    </row>
    <row r="100" spans="1:7" x14ac:dyDescent="0.25">
      <c r="A100" s="35">
        <f>'1st Quarter'!$B$3</f>
        <v>0</v>
      </c>
      <c r="B100" s="35" t="str">
        <f>'1st Quarter'!$B$4</f>
        <v>BadgerCare Plus or SSI</v>
      </c>
      <c r="C100" s="35" t="s">
        <v>127</v>
      </c>
      <c r="D100" s="35" t="s">
        <v>0</v>
      </c>
      <c r="E100" s="36" t="s">
        <v>106</v>
      </c>
      <c r="F100" s="35">
        <f>'2ndQtrAnalysis'!H24</f>
        <v>0</v>
      </c>
      <c r="G100" s="31" t="e">
        <f>'2ndQtrAnalysis'!I24</f>
        <v>#DIV/0!</v>
      </c>
    </row>
    <row r="101" spans="1:7" x14ac:dyDescent="0.25">
      <c r="A101" s="35">
        <f>'1st Quarter'!$B$3</f>
        <v>0</v>
      </c>
      <c r="B101" s="35" t="str">
        <f>'1st Quarter'!$B$4</f>
        <v>BadgerCare Plus or SSI</v>
      </c>
      <c r="C101" s="35" t="s">
        <v>127</v>
      </c>
      <c r="D101" s="35" t="s">
        <v>0</v>
      </c>
      <c r="E101" s="36" t="s">
        <v>107</v>
      </c>
      <c r="F101" s="35">
        <f>'2ndQtrAnalysis'!H25</f>
        <v>0</v>
      </c>
      <c r="G101" s="31" t="e">
        <f>'2ndQtrAnalysis'!I25</f>
        <v>#DIV/0!</v>
      </c>
    </row>
    <row r="102" spans="1:7" ht="26.4" x14ac:dyDescent="0.25">
      <c r="A102" s="35">
        <f>'1st Quarter'!$B$3</f>
        <v>0</v>
      </c>
      <c r="B102" s="35" t="str">
        <f>'1st Quarter'!$B$4</f>
        <v>BadgerCare Plus or SSI</v>
      </c>
      <c r="C102" s="35" t="s">
        <v>127</v>
      </c>
      <c r="D102" s="35" t="s">
        <v>0</v>
      </c>
      <c r="E102" s="37" t="s">
        <v>108</v>
      </c>
      <c r="F102" s="35">
        <f>'2ndQtrAnalysis'!H26</f>
        <v>0</v>
      </c>
      <c r="G102" s="31" t="e">
        <f>'2ndQtrAnalysis'!I26</f>
        <v>#DIV/0!</v>
      </c>
    </row>
    <row r="103" spans="1:7" ht="39.6" x14ac:dyDescent="0.25">
      <c r="A103" s="35">
        <f>'1st Quarter'!$B$3</f>
        <v>0</v>
      </c>
      <c r="B103" s="35" t="str">
        <f>'1st Quarter'!$B$4</f>
        <v>BadgerCare Plus or SSI</v>
      </c>
      <c r="C103" s="35" t="s">
        <v>127</v>
      </c>
      <c r="D103" s="35" t="s">
        <v>0</v>
      </c>
      <c r="E103" s="37" t="s">
        <v>109</v>
      </c>
      <c r="F103" s="35">
        <f>'2ndQtrAnalysis'!H27</f>
        <v>0</v>
      </c>
      <c r="G103" s="31" t="e">
        <f>'2ndQtrAnalysis'!I27</f>
        <v>#DIV/0!</v>
      </c>
    </row>
    <row r="104" spans="1:7" x14ac:dyDescent="0.25">
      <c r="A104" s="35">
        <f>'1st Quarter'!$B$3</f>
        <v>0</v>
      </c>
      <c r="B104" s="35" t="str">
        <f>'1st Quarter'!$B$4</f>
        <v>BadgerCare Plus or SSI</v>
      </c>
      <c r="C104" s="35" t="s">
        <v>127</v>
      </c>
      <c r="D104" s="35" t="s">
        <v>0</v>
      </c>
      <c r="E104" s="37" t="s">
        <v>59</v>
      </c>
      <c r="F104" s="35">
        <f>'2ndQtrAnalysis'!H28</f>
        <v>0</v>
      </c>
      <c r="G104" s="31" t="e">
        <f>'2ndQtrAnalysis'!I28</f>
        <v>#DIV/0!</v>
      </c>
    </row>
    <row r="105" spans="1:7" x14ac:dyDescent="0.25">
      <c r="A105" s="35">
        <f>'1st Quarter'!$B$3</f>
        <v>0</v>
      </c>
      <c r="B105" s="35" t="str">
        <f>'1st Quarter'!$B$4</f>
        <v>BadgerCare Plus or SSI</v>
      </c>
      <c r="C105" s="35" t="s">
        <v>127</v>
      </c>
      <c r="D105" s="35" t="s">
        <v>0</v>
      </c>
      <c r="E105" s="36" t="s">
        <v>113</v>
      </c>
      <c r="F105" s="35">
        <f>'2ndQtrAnalysis'!H29</f>
        <v>0</v>
      </c>
      <c r="G105" s="31" t="e">
        <f>'2ndQtrAnalysis'!I29</f>
        <v>#DIV/0!</v>
      </c>
    </row>
    <row r="106" spans="1:7" x14ac:dyDescent="0.25">
      <c r="A106" s="35">
        <f>'1st Quarter'!$B$3</f>
        <v>0</v>
      </c>
      <c r="B106" s="35" t="str">
        <f>'1st Quarter'!$B$4</f>
        <v>BadgerCare Plus or SSI</v>
      </c>
      <c r="C106" s="35" t="s">
        <v>127</v>
      </c>
      <c r="D106" s="35" t="s">
        <v>0</v>
      </c>
      <c r="E106" s="36" t="s">
        <v>112</v>
      </c>
      <c r="F106" s="35">
        <f>'2ndQtrAnalysis'!H30</f>
        <v>0</v>
      </c>
      <c r="G106" s="31" t="e">
        <f>'2ndQtrAnalysis'!I30</f>
        <v>#DIV/0!</v>
      </c>
    </row>
    <row r="107" spans="1:7" ht="26.4" x14ac:dyDescent="0.25">
      <c r="A107" s="35">
        <f>'1st Quarter'!$B$3</f>
        <v>0</v>
      </c>
      <c r="B107" s="35" t="str">
        <f>'1st Quarter'!$B$4</f>
        <v>BadgerCare Plus or SSI</v>
      </c>
      <c r="C107" s="35" t="s">
        <v>127</v>
      </c>
      <c r="D107" s="35" t="s">
        <v>0</v>
      </c>
      <c r="E107" s="37" t="s">
        <v>39</v>
      </c>
      <c r="F107" s="35">
        <f>'2ndQtrAnalysis'!H31</f>
        <v>0</v>
      </c>
      <c r="G107" s="31" t="e">
        <f>'2ndQtrAnalysis'!I31</f>
        <v>#DIV/0!</v>
      </c>
    </row>
    <row r="108" spans="1:7" ht="26.4" x14ac:dyDescent="0.25">
      <c r="A108" s="35">
        <f>'1st Quarter'!$B$3</f>
        <v>0</v>
      </c>
      <c r="B108" s="35" t="str">
        <f>'1st Quarter'!$B$4</f>
        <v>BadgerCare Plus or SSI</v>
      </c>
      <c r="C108" s="35" t="s">
        <v>127</v>
      </c>
      <c r="D108" s="35" t="s">
        <v>0</v>
      </c>
      <c r="E108" s="36" t="s">
        <v>58</v>
      </c>
      <c r="F108" s="35">
        <f>'2ndQtrAnalysis'!H32</f>
        <v>0</v>
      </c>
      <c r="G108" s="31" t="e">
        <f>'2ndQtrAnalysis'!I32</f>
        <v>#DIV/0!</v>
      </c>
    </row>
    <row r="109" spans="1:7" x14ac:dyDescent="0.25">
      <c r="A109" s="35">
        <f>'1st Quarter'!$B$3</f>
        <v>0</v>
      </c>
      <c r="B109" s="35" t="str">
        <f>'1st Quarter'!$B$4</f>
        <v>BadgerCare Plus or SSI</v>
      </c>
      <c r="C109" s="35" t="s">
        <v>127</v>
      </c>
      <c r="D109" s="35" t="s">
        <v>0</v>
      </c>
      <c r="E109" s="86" t="s">
        <v>20</v>
      </c>
      <c r="F109" s="35">
        <f>'2ndQtrAnalysis'!H33</f>
        <v>0</v>
      </c>
      <c r="G109" s="31" t="e">
        <f>'2ndQtrAnalysis'!I33</f>
        <v>#DIV/0!</v>
      </c>
    </row>
    <row r="110" spans="1:7" x14ac:dyDescent="0.25">
      <c r="A110" s="35">
        <f>'1st Quarter'!$B$3</f>
        <v>0</v>
      </c>
      <c r="B110" s="35" t="str">
        <f>'1st Quarter'!$B$4</f>
        <v>BadgerCare Plus or SSI</v>
      </c>
      <c r="C110" s="35" t="s">
        <v>127</v>
      </c>
      <c r="D110" s="35" t="s">
        <v>26</v>
      </c>
      <c r="E110" s="37" t="s">
        <v>87</v>
      </c>
      <c r="F110" s="35">
        <f>'2ndQtrAnalysis'!K16</f>
        <v>0</v>
      </c>
      <c r="G110" s="31" t="e">
        <f>'2ndQtrAnalysis'!L16</f>
        <v>#DIV/0!</v>
      </c>
    </row>
    <row r="111" spans="1:7" x14ac:dyDescent="0.25">
      <c r="A111" s="35">
        <f>'1st Quarter'!$B$3</f>
        <v>0</v>
      </c>
      <c r="B111" s="35" t="str">
        <f>'1st Quarter'!$B$4</f>
        <v>BadgerCare Plus or SSI</v>
      </c>
      <c r="C111" s="35" t="s">
        <v>127</v>
      </c>
      <c r="D111" s="35" t="s">
        <v>26</v>
      </c>
      <c r="E111" s="37" t="s">
        <v>88</v>
      </c>
      <c r="F111" s="35">
        <f>'2ndQtrAnalysis'!K17</f>
        <v>0</v>
      </c>
      <c r="G111" s="31" t="e">
        <f>'2ndQtrAnalysis'!L17</f>
        <v>#DIV/0!</v>
      </c>
    </row>
    <row r="112" spans="1:7" x14ac:dyDescent="0.25">
      <c r="A112" s="35">
        <f>'1st Quarter'!$B$3</f>
        <v>0</v>
      </c>
      <c r="B112" s="35" t="str">
        <f>'1st Quarter'!$B$4</f>
        <v>BadgerCare Plus or SSI</v>
      </c>
      <c r="C112" s="35" t="s">
        <v>127</v>
      </c>
      <c r="D112" s="35" t="s">
        <v>26</v>
      </c>
      <c r="E112" s="37" t="s">
        <v>91</v>
      </c>
      <c r="F112" s="35">
        <f>'2ndQtrAnalysis'!K18</f>
        <v>0</v>
      </c>
      <c r="G112" s="31" t="e">
        <f>'2ndQtrAnalysis'!L18</f>
        <v>#DIV/0!</v>
      </c>
    </row>
    <row r="113" spans="1:7" x14ac:dyDescent="0.25">
      <c r="A113" s="35">
        <f>'1st Quarter'!$B$3</f>
        <v>0</v>
      </c>
      <c r="B113" s="35" t="str">
        <f>'1st Quarter'!$B$4</f>
        <v>BadgerCare Plus or SSI</v>
      </c>
      <c r="C113" s="35" t="s">
        <v>127</v>
      </c>
      <c r="D113" s="35" t="s">
        <v>26</v>
      </c>
      <c r="E113" s="37" t="s">
        <v>84</v>
      </c>
      <c r="F113" s="35">
        <f>'2ndQtrAnalysis'!K19</f>
        <v>0</v>
      </c>
      <c r="G113" s="31" t="e">
        <f>'2ndQtrAnalysis'!L19</f>
        <v>#DIV/0!</v>
      </c>
    </row>
    <row r="114" spans="1:7" x14ac:dyDescent="0.25">
      <c r="A114" s="35">
        <f>'1st Quarter'!$B$3</f>
        <v>0</v>
      </c>
      <c r="B114" s="35" t="str">
        <f>'1st Quarter'!$B$4</f>
        <v>BadgerCare Plus or SSI</v>
      </c>
      <c r="C114" s="35" t="s">
        <v>127</v>
      </c>
      <c r="D114" s="35" t="s">
        <v>26</v>
      </c>
      <c r="E114" s="37" t="s">
        <v>85</v>
      </c>
      <c r="F114" s="35">
        <f>'2ndQtrAnalysis'!K20</f>
        <v>0</v>
      </c>
      <c r="G114" s="31" t="e">
        <f>'2ndQtrAnalysis'!L20</f>
        <v>#DIV/0!</v>
      </c>
    </row>
    <row r="115" spans="1:7" x14ac:dyDescent="0.25">
      <c r="A115" s="35">
        <f>'1st Quarter'!$B$3</f>
        <v>0</v>
      </c>
      <c r="B115" s="35" t="str">
        <f>'1st Quarter'!$B$4</f>
        <v>BadgerCare Plus or SSI</v>
      </c>
      <c r="C115" s="35" t="s">
        <v>127</v>
      </c>
      <c r="D115" s="35" t="s">
        <v>26</v>
      </c>
      <c r="E115" s="37" t="s">
        <v>86</v>
      </c>
      <c r="F115" s="35">
        <f>'2ndQtrAnalysis'!K21</f>
        <v>0</v>
      </c>
      <c r="G115" s="31" t="e">
        <f>'2ndQtrAnalysis'!L21</f>
        <v>#DIV/0!</v>
      </c>
    </row>
    <row r="116" spans="1:7" x14ac:dyDescent="0.25">
      <c r="A116" s="35">
        <f>'1st Quarter'!$B$3</f>
        <v>0</v>
      </c>
      <c r="B116" s="35" t="str">
        <f>'1st Quarter'!$B$4</f>
        <v>BadgerCare Plus or SSI</v>
      </c>
      <c r="C116" s="35" t="s">
        <v>127</v>
      </c>
      <c r="D116" s="35" t="s">
        <v>26</v>
      </c>
      <c r="E116" s="37" t="s">
        <v>70</v>
      </c>
      <c r="F116" s="35">
        <f>'2ndQtrAnalysis'!K22</f>
        <v>0</v>
      </c>
      <c r="G116" s="31" t="e">
        <f>'2ndQtrAnalysis'!L22</f>
        <v>#DIV/0!</v>
      </c>
    </row>
    <row r="117" spans="1:7" x14ac:dyDescent="0.25">
      <c r="A117" s="35">
        <f>'1st Quarter'!$B$3</f>
        <v>0</v>
      </c>
      <c r="B117" s="35" t="str">
        <f>'1st Quarter'!$B$4</f>
        <v>BadgerCare Plus or SSI</v>
      </c>
      <c r="C117" s="35" t="s">
        <v>127</v>
      </c>
      <c r="D117" s="35" t="s">
        <v>26</v>
      </c>
      <c r="E117" s="37" t="s">
        <v>69</v>
      </c>
      <c r="F117" s="35">
        <f>'2ndQtrAnalysis'!K23</f>
        <v>0</v>
      </c>
      <c r="G117" s="31" t="e">
        <f>'2ndQtrAnalysis'!L23</f>
        <v>#DIV/0!</v>
      </c>
    </row>
    <row r="118" spans="1:7" x14ac:dyDescent="0.25">
      <c r="A118" s="35">
        <f>'1st Quarter'!$B$3</f>
        <v>0</v>
      </c>
      <c r="B118" s="35" t="str">
        <f>'1st Quarter'!$B$4</f>
        <v>BadgerCare Plus or SSI</v>
      </c>
      <c r="C118" s="35" t="s">
        <v>127</v>
      </c>
      <c r="D118" s="35" t="s">
        <v>26</v>
      </c>
      <c r="E118" s="37" t="s">
        <v>89</v>
      </c>
      <c r="F118" s="35">
        <f>'2ndQtrAnalysis'!K24</f>
        <v>0</v>
      </c>
      <c r="G118" s="31" t="e">
        <f>'2ndQtrAnalysis'!L24</f>
        <v>#DIV/0!</v>
      </c>
    </row>
    <row r="119" spans="1:7" x14ac:dyDescent="0.25">
      <c r="A119" s="35">
        <f>'1st Quarter'!$B$3</f>
        <v>0</v>
      </c>
      <c r="B119" s="35" t="str">
        <f>'1st Quarter'!$B$4</f>
        <v>BadgerCare Plus or SSI</v>
      </c>
      <c r="C119" s="35" t="s">
        <v>127</v>
      </c>
      <c r="D119" s="35" t="s">
        <v>26</v>
      </c>
      <c r="E119" s="37" t="s">
        <v>90</v>
      </c>
      <c r="F119" s="35">
        <f>'2ndQtrAnalysis'!K25</f>
        <v>0</v>
      </c>
      <c r="G119" s="31" t="e">
        <f>'2ndQtrAnalysis'!L25</f>
        <v>#DIV/0!</v>
      </c>
    </row>
    <row r="120" spans="1:7" x14ac:dyDescent="0.25">
      <c r="A120" s="35">
        <f>'1st Quarter'!$B$3</f>
        <v>0</v>
      </c>
      <c r="B120" s="35" t="str">
        <f>'1st Quarter'!$B$4</f>
        <v>BadgerCare Plus or SSI</v>
      </c>
      <c r="C120" s="35" t="s">
        <v>127</v>
      </c>
      <c r="D120" s="35" t="s">
        <v>26</v>
      </c>
      <c r="E120" s="37" t="s">
        <v>33</v>
      </c>
      <c r="F120" s="35">
        <f>'2ndQtrAnalysis'!K26</f>
        <v>0</v>
      </c>
      <c r="G120" s="31" t="e">
        <f>'2ndQtrAnalysis'!L26</f>
        <v>#DIV/0!</v>
      </c>
    </row>
    <row r="121" spans="1:7" x14ac:dyDescent="0.25">
      <c r="A121" s="35">
        <f>'1st Quarter'!$B$3</f>
        <v>0</v>
      </c>
      <c r="B121" s="35" t="str">
        <f>'1st Quarter'!$B$4</f>
        <v>BadgerCare Plus or SSI</v>
      </c>
      <c r="C121" s="35" t="s">
        <v>127</v>
      </c>
      <c r="D121" s="35" t="s">
        <v>26</v>
      </c>
      <c r="E121" s="86" t="s">
        <v>20</v>
      </c>
      <c r="F121" s="35">
        <f>'2ndQtrAnalysis'!K27</f>
        <v>0</v>
      </c>
      <c r="G121" s="31" t="e">
        <f>'2ndQtrAnalysis'!L27</f>
        <v>#DIV/0!</v>
      </c>
    </row>
    <row r="122" spans="1:7" x14ac:dyDescent="0.25">
      <c r="A122" s="35">
        <f>'1st Quarter'!$B$3</f>
        <v>0</v>
      </c>
      <c r="B122" s="35" t="str">
        <f>'1st Quarter'!$B$4</f>
        <v>BadgerCare Plus or SSI</v>
      </c>
      <c r="C122" s="35" t="s">
        <v>129</v>
      </c>
      <c r="D122" s="35" t="s">
        <v>124</v>
      </c>
      <c r="E122" s="35" t="s">
        <v>130</v>
      </c>
      <c r="F122" s="35">
        <f>'3rdQtrAnalysis'!B1</f>
        <v>0</v>
      </c>
      <c r="G122" s="31"/>
    </row>
    <row r="123" spans="1:7" x14ac:dyDescent="0.25">
      <c r="A123" s="35">
        <f>'1st Quarter'!$B$3</f>
        <v>0</v>
      </c>
      <c r="B123" s="35" t="str">
        <f>'1st Quarter'!$B$4</f>
        <v>BadgerCare Plus or SSI</v>
      </c>
      <c r="C123" s="35" t="s">
        <v>129</v>
      </c>
      <c r="D123" s="35" t="s">
        <v>126</v>
      </c>
      <c r="E123" s="70" t="s">
        <v>37</v>
      </c>
      <c r="F123" s="35">
        <f>'3rdQtrAnalysis'!B4</f>
        <v>0</v>
      </c>
      <c r="G123" s="31" t="e">
        <f>'3rdQtrAnalysis'!C4</f>
        <v>#DIV/0!</v>
      </c>
    </row>
    <row r="124" spans="1:7" x14ac:dyDescent="0.25">
      <c r="A124" s="35">
        <f>'1st Quarter'!$B$3</f>
        <v>0</v>
      </c>
      <c r="B124" s="35" t="str">
        <f>'1st Quarter'!$B$4</f>
        <v>BadgerCare Plus or SSI</v>
      </c>
      <c r="C124" s="35" t="s">
        <v>129</v>
      </c>
      <c r="D124" s="35" t="s">
        <v>126</v>
      </c>
      <c r="E124" s="70" t="s">
        <v>48</v>
      </c>
      <c r="F124" s="35">
        <f>'3rdQtrAnalysis'!B5</f>
        <v>0</v>
      </c>
      <c r="G124" s="31" t="e">
        <f>'3rdQtrAnalysis'!C5</f>
        <v>#DIV/0!</v>
      </c>
    </row>
    <row r="125" spans="1:7" x14ac:dyDescent="0.25">
      <c r="A125" s="35">
        <f>'1st Quarter'!$B$3</f>
        <v>0</v>
      </c>
      <c r="B125" s="35" t="str">
        <f>'1st Quarter'!$B$4</f>
        <v>BadgerCare Plus or SSI</v>
      </c>
      <c r="C125" s="35" t="s">
        <v>129</v>
      </c>
      <c r="D125" s="35" t="s">
        <v>126</v>
      </c>
      <c r="E125" s="86" t="s">
        <v>20</v>
      </c>
      <c r="F125" s="35">
        <f>'3rdQtrAnalysis'!B6</f>
        <v>0</v>
      </c>
      <c r="G125" s="31" t="e">
        <f>'3rdQtrAnalysis'!C6</f>
        <v>#DIV/0!</v>
      </c>
    </row>
    <row r="126" spans="1:7" x14ac:dyDescent="0.25">
      <c r="A126" s="35">
        <f>'1st Quarter'!$B$3</f>
        <v>0</v>
      </c>
      <c r="B126" s="35" t="str">
        <f>'1st Quarter'!$B$4</f>
        <v>BadgerCare Plus or SSI</v>
      </c>
      <c r="C126" s="35" t="s">
        <v>129</v>
      </c>
      <c r="D126" s="35" t="s">
        <v>14</v>
      </c>
      <c r="E126" s="36" t="s">
        <v>29</v>
      </c>
      <c r="F126" s="35">
        <f>'3rdQtrAnalysis'!E4</f>
        <v>0</v>
      </c>
      <c r="G126" s="31" t="e">
        <f>'3rdQtrAnalysis'!F4</f>
        <v>#DIV/0!</v>
      </c>
    </row>
    <row r="127" spans="1:7" x14ac:dyDescent="0.25">
      <c r="A127" s="35">
        <f>'1st Quarter'!$B$3</f>
        <v>0</v>
      </c>
      <c r="B127" s="35" t="str">
        <f>'1st Quarter'!$B$4</f>
        <v>BadgerCare Plus or SSI</v>
      </c>
      <c r="C127" s="35" t="s">
        <v>129</v>
      </c>
      <c r="D127" s="35" t="s">
        <v>14</v>
      </c>
      <c r="E127" s="36" t="s">
        <v>5</v>
      </c>
      <c r="F127" s="35">
        <f>'3rdQtrAnalysis'!E5</f>
        <v>0</v>
      </c>
      <c r="G127" s="31" t="e">
        <f>'3rdQtrAnalysis'!F5</f>
        <v>#DIV/0!</v>
      </c>
    </row>
    <row r="128" spans="1:7" x14ac:dyDescent="0.25">
      <c r="A128" s="35">
        <f>'1st Quarter'!$B$3</f>
        <v>0</v>
      </c>
      <c r="B128" s="35" t="str">
        <f>'1st Quarter'!$B$4</f>
        <v>BadgerCare Plus or SSI</v>
      </c>
      <c r="C128" s="35" t="s">
        <v>129</v>
      </c>
      <c r="D128" s="35" t="s">
        <v>14</v>
      </c>
      <c r="E128" s="36" t="s">
        <v>3</v>
      </c>
      <c r="F128" s="35">
        <f>'3rdQtrAnalysis'!E6</f>
        <v>0</v>
      </c>
      <c r="G128" s="31" t="e">
        <f>'3rdQtrAnalysis'!F6</f>
        <v>#DIV/0!</v>
      </c>
    </row>
    <row r="129" spans="1:7" x14ac:dyDescent="0.25">
      <c r="A129" s="35">
        <f>'1st Quarter'!$B$3</f>
        <v>0</v>
      </c>
      <c r="B129" s="35" t="str">
        <f>'1st Quarter'!$B$4</f>
        <v>BadgerCare Plus or SSI</v>
      </c>
      <c r="C129" s="35" t="s">
        <v>129</v>
      </c>
      <c r="D129" s="35" t="s">
        <v>14</v>
      </c>
      <c r="E129" s="37" t="s">
        <v>17</v>
      </c>
      <c r="F129" s="35">
        <f>'3rdQtrAnalysis'!E7</f>
        <v>0</v>
      </c>
      <c r="G129" s="31" t="e">
        <f>'3rdQtrAnalysis'!F7</f>
        <v>#DIV/0!</v>
      </c>
    </row>
    <row r="130" spans="1:7" x14ac:dyDescent="0.25">
      <c r="A130" s="35">
        <f>'1st Quarter'!$B$3</f>
        <v>0</v>
      </c>
      <c r="B130" s="35" t="str">
        <f>'1st Quarter'!$B$4</f>
        <v>BadgerCare Plus or SSI</v>
      </c>
      <c r="C130" s="35" t="s">
        <v>129</v>
      </c>
      <c r="D130" s="35" t="s">
        <v>14</v>
      </c>
      <c r="E130" s="36" t="s">
        <v>12</v>
      </c>
      <c r="F130" s="35">
        <f>'3rdQtrAnalysis'!E8</f>
        <v>0</v>
      </c>
      <c r="G130" s="31" t="e">
        <f>'3rdQtrAnalysis'!F8</f>
        <v>#DIV/0!</v>
      </c>
    </row>
    <row r="131" spans="1:7" x14ac:dyDescent="0.25">
      <c r="A131" s="35">
        <f>'1st Quarter'!$B$3</f>
        <v>0</v>
      </c>
      <c r="B131" s="35" t="str">
        <f>'1st Quarter'!$B$4</f>
        <v>BadgerCare Plus or SSI</v>
      </c>
      <c r="C131" s="35" t="s">
        <v>129</v>
      </c>
      <c r="D131" s="35" t="s">
        <v>14</v>
      </c>
      <c r="E131" s="36" t="s">
        <v>6</v>
      </c>
      <c r="F131" s="35">
        <f>'3rdQtrAnalysis'!E9</f>
        <v>0</v>
      </c>
      <c r="G131" s="31" t="e">
        <f>'3rdQtrAnalysis'!F9</f>
        <v>#DIV/0!</v>
      </c>
    </row>
    <row r="132" spans="1:7" x14ac:dyDescent="0.25">
      <c r="A132" s="35">
        <f>'1st Quarter'!$B$3</f>
        <v>0</v>
      </c>
      <c r="B132" s="35" t="str">
        <f>'1st Quarter'!$B$4</f>
        <v>BadgerCare Plus or SSI</v>
      </c>
      <c r="C132" s="35" t="s">
        <v>129</v>
      </c>
      <c r="D132" s="35" t="s">
        <v>14</v>
      </c>
      <c r="E132" s="86" t="s">
        <v>20</v>
      </c>
      <c r="F132" s="35">
        <f>'3rdQtrAnalysis'!E10</f>
        <v>0</v>
      </c>
      <c r="G132" s="31" t="e">
        <f>'3rdQtrAnalysis'!F10</f>
        <v>#DIV/0!</v>
      </c>
    </row>
    <row r="133" spans="1:7" x14ac:dyDescent="0.25">
      <c r="A133" s="35">
        <f>'1st Quarter'!$B$3</f>
        <v>0</v>
      </c>
      <c r="B133" s="35" t="str">
        <f>'1st Quarter'!$B$4</f>
        <v>BadgerCare Plus or SSI</v>
      </c>
      <c r="C133" s="35" t="s">
        <v>129</v>
      </c>
      <c r="D133" s="35" t="s">
        <v>21</v>
      </c>
      <c r="E133" s="37" t="s">
        <v>54</v>
      </c>
      <c r="F133" s="35">
        <f>'3rdQtrAnalysis'!B16</f>
        <v>0</v>
      </c>
      <c r="G133" s="31" t="e">
        <f>'3rdQtrAnalysis'!C16</f>
        <v>#DIV/0!</v>
      </c>
    </row>
    <row r="134" spans="1:7" x14ac:dyDescent="0.25">
      <c r="A134" s="35">
        <f>'1st Quarter'!$B$3</f>
        <v>0</v>
      </c>
      <c r="B134" s="35" t="str">
        <f>'1st Quarter'!$B$4</f>
        <v>BadgerCare Plus or SSI</v>
      </c>
      <c r="C134" s="35" t="s">
        <v>129</v>
      </c>
      <c r="D134" s="35" t="s">
        <v>21</v>
      </c>
      <c r="E134" s="37" t="s">
        <v>50</v>
      </c>
      <c r="F134" s="35">
        <f>'3rdQtrAnalysis'!B17</f>
        <v>0</v>
      </c>
      <c r="G134" s="31" t="e">
        <f>'3rdQtrAnalysis'!C17</f>
        <v>#DIV/0!</v>
      </c>
    </row>
    <row r="135" spans="1:7" ht="26.4" x14ac:dyDescent="0.25">
      <c r="A135" s="35">
        <f>'1st Quarter'!$B$3</f>
        <v>0</v>
      </c>
      <c r="B135" s="35" t="str">
        <f>'1st Quarter'!$B$4</f>
        <v>BadgerCare Plus or SSI</v>
      </c>
      <c r="C135" s="35" t="s">
        <v>129</v>
      </c>
      <c r="D135" s="35" t="s">
        <v>21</v>
      </c>
      <c r="E135" s="37" t="s">
        <v>55</v>
      </c>
      <c r="F135" s="35">
        <f>'3rdQtrAnalysis'!B18</f>
        <v>0</v>
      </c>
      <c r="G135" s="31" t="e">
        <f>'3rdQtrAnalysis'!C18</f>
        <v>#DIV/0!</v>
      </c>
    </row>
    <row r="136" spans="1:7" ht="39.6" x14ac:dyDescent="0.25">
      <c r="A136" s="35">
        <f>'1st Quarter'!$B$3</f>
        <v>0</v>
      </c>
      <c r="B136" s="35" t="str">
        <f>'1st Quarter'!$B$4</f>
        <v>BadgerCare Plus or SSI</v>
      </c>
      <c r="C136" s="35" t="s">
        <v>129</v>
      </c>
      <c r="D136" s="35" t="s">
        <v>21</v>
      </c>
      <c r="E136" s="37" t="s">
        <v>57</v>
      </c>
      <c r="F136" s="35">
        <f>'3rdQtrAnalysis'!B19</f>
        <v>0</v>
      </c>
      <c r="G136" s="31" t="e">
        <f>'3rdQtrAnalysis'!C19</f>
        <v>#DIV/0!</v>
      </c>
    </row>
    <row r="137" spans="1:7" x14ac:dyDescent="0.25">
      <c r="A137" s="35">
        <f>'1st Quarter'!$B$3</f>
        <v>0</v>
      </c>
      <c r="B137" s="35" t="str">
        <f>'1st Quarter'!$B$4</f>
        <v>BadgerCare Plus or SSI</v>
      </c>
      <c r="C137" s="35" t="s">
        <v>129</v>
      </c>
      <c r="D137" s="35" t="s">
        <v>21</v>
      </c>
      <c r="E137" s="37" t="s">
        <v>52</v>
      </c>
      <c r="F137" s="35">
        <f>'3rdQtrAnalysis'!B20</f>
        <v>0</v>
      </c>
      <c r="G137" s="31" t="e">
        <f>'3rdQtrAnalysis'!C20</f>
        <v>#DIV/0!</v>
      </c>
    </row>
    <row r="138" spans="1:7" x14ac:dyDescent="0.25">
      <c r="A138" s="35">
        <f>'1st Quarter'!$B$3</f>
        <v>0</v>
      </c>
      <c r="B138" s="35" t="str">
        <f>'1st Quarter'!$B$4</f>
        <v>BadgerCare Plus or SSI</v>
      </c>
      <c r="C138" s="35" t="s">
        <v>129</v>
      </c>
      <c r="D138" s="35" t="s">
        <v>21</v>
      </c>
      <c r="E138" s="37" t="s">
        <v>51</v>
      </c>
      <c r="F138" s="35">
        <f>'3rdQtrAnalysis'!B21</f>
        <v>0</v>
      </c>
      <c r="G138" s="31" t="e">
        <f>'3rdQtrAnalysis'!C21</f>
        <v>#DIV/0!</v>
      </c>
    </row>
    <row r="139" spans="1:7" x14ac:dyDescent="0.25">
      <c r="A139" s="35">
        <f>'1st Quarter'!$B$3</f>
        <v>0</v>
      </c>
      <c r="B139" s="35" t="str">
        <f>'1st Quarter'!$B$4</f>
        <v>BadgerCare Plus or SSI</v>
      </c>
      <c r="C139" s="35" t="s">
        <v>129</v>
      </c>
      <c r="D139" s="35" t="s">
        <v>21</v>
      </c>
      <c r="E139" s="37" t="s">
        <v>81</v>
      </c>
      <c r="F139" s="35">
        <f>'3rdQtrAnalysis'!B22</f>
        <v>0</v>
      </c>
      <c r="G139" s="31" t="e">
        <f>'3rdQtrAnalysis'!C22</f>
        <v>#DIV/0!</v>
      </c>
    </row>
    <row r="140" spans="1:7" x14ac:dyDescent="0.25">
      <c r="A140" s="35">
        <f>'1st Quarter'!$B$3</f>
        <v>0</v>
      </c>
      <c r="B140" s="35" t="str">
        <f>'1st Quarter'!$B$4</f>
        <v>BadgerCare Plus or SSI</v>
      </c>
      <c r="C140" s="35" t="s">
        <v>129</v>
      </c>
      <c r="D140" s="35" t="s">
        <v>21</v>
      </c>
      <c r="E140" s="37" t="s">
        <v>49</v>
      </c>
      <c r="F140" s="35">
        <f>'3rdQtrAnalysis'!B23</f>
        <v>0</v>
      </c>
      <c r="G140" s="31" t="e">
        <f>'3rdQtrAnalysis'!C23</f>
        <v>#DIV/0!</v>
      </c>
    </row>
    <row r="141" spans="1:7" x14ac:dyDescent="0.25">
      <c r="A141" s="35">
        <f>'1st Quarter'!$B$3</f>
        <v>0</v>
      </c>
      <c r="B141" s="35" t="str">
        <f>'1st Quarter'!$B$4</f>
        <v>BadgerCare Plus or SSI</v>
      </c>
      <c r="C141" s="35" t="s">
        <v>129</v>
      </c>
      <c r="D141" s="35" t="s">
        <v>21</v>
      </c>
      <c r="E141" s="37" t="s">
        <v>56</v>
      </c>
      <c r="F141" s="35">
        <f>'3rdQtrAnalysis'!B24</f>
        <v>0</v>
      </c>
      <c r="G141" s="31" t="e">
        <f>'3rdQtrAnalysis'!C24</f>
        <v>#DIV/0!</v>
      </c>
    </row>
    <row r="142" spans="1:7" x14ac:dyDescent="0.25">
      <c r="A142" s="35">
        <f>'1st Quarter'!$B$3</f>
        <v>0</v>
      </c>
      <c r="B142" s="35" t="str">
        <f>'1st Quarter'!$B$4</f>
        <v>BadgerCare Plus or SSI</v>
      </c>
      <c r="C142" s="35" t="s">
        <v>129</v>
      </c>
      <c r="D142" s="35" t="s">
        <v>21</v>
      </c>
      <c r="E142" s="37" t="s">
        <v>53</v>
      </c>
      <c r="F142" s="35">
        <f>'3rdQtrAnalysis'!B25</f>
        <v>0</v>
      </c>
      <c r="G142" s="31" t="e">
        <f>'3rdQtrAnalysis'!C25</f>
        <v>#DIV/0!</v>
      </c>
    </row>
    <row r="143" spans="1:7" x14ac:dyDescent="0.25">
      <c r="A143" s="35">
        <f>'1st Quarter'!$B$3</f>
        <v>0</v>
      </c>
      <c r="B143" s="35" t="str">
        <f>'1st Quarter'!$B$4</f>
        <v>BadgerCare Plus or SSI</v>
      </c>
      <c r="C143" s="35" t="s">
        <v>129</v>
      </c>
      <c r="D143" s="35" t="s">
        <v>21</v>
      </c>
      <c r="E143" s="37" t="s">
        <v>6</v>
      </c>
      <c r="F143" s="35">
        <f>'3rdQtrAnalysis'!B26</f>
        <v>0</v>
      </c>
      <c r="G143" s="31" t="e">
        <f>'3rdQtrAnalysis'!C26</f>
        <v>#DIV/0!</v>
      </c>
    </row>
    <row r="144" spans="1:7" x14ac:dyDescent="0.25">
      <c r="A144" s="35">
        <f>'1st Quarter'!$B$3</f>
        <v>0</v>
      </c>
      <c r="B144" s="35" t="str">
        <f>'1st Quarter'!$B$4</f>
        <v>BadgerCare Plus or SSI</v>
      </c>
      <c r="C144" s="35" t="s">
        <v>129</v>
      </c>
      <c r="D144" s="35" t="s">
        <v>21</v>
      </c>
      <c r="E144" s="86" t="s">
        <v>20</v>
      </c>
      <c r="F144" s="35">
        <f>'3rdQtrAnalysis'!B27</f>
        <v>0</v>
      </c>
      <c r="G144" s="31" t="e">
        <f>'3rdQtrAnalysis'!C27</f>
        <v>#DIV/0!</v>
      </c>
    </row>
    <row r="145" spans="1:7" x14ac:dyDescent="0.25">
      <c r="A145" s="35">
        <f>'1st Quarter'!$B$3</f>
        <v>0</v>
      </c>
      <c r="B145" s="35" t="str">
        <f>'1st Quarter'!$B$4</f>
        <v>BadgerCare Plus or SSI</v>
      </c>
      <c r="C145" s="35" t="s">
        <v>129</v>
      </c>
      <c r="D145" s="35" t="s">
        <v>115</v>
      </c>
      <c r="E145" s="37" t="s">
        <v>60</v>
      </c>
      <c r="F145" s="35">
        <f>'3rdQtrAnalysis'!E16</f>
        <v>0</v>
      </c>
      <c r="G145" s="31" t="e">
        <f>'3rdQtrAnalysis'!F16</f>
        <v>#DIV/0!</v>
      </c>
    </row>
    <row r="146" spans="1:7" x14ac:dyDescent="0.25">
      <c r="A146" s="35">
        <f>'1st Quarter'!$B$3</f>
        <v>0</v>
      </c>
      <c r="B146" s="35" t="str">
        <f>'1st Quarter'!$B$4</f>
        <v>BadgerCare Plus or SSI</v>
      </c>
      <c r="C146" s="35" t="s">
        <v>129</v>
      </c>
      <c r="D146" s="35" t="s">
        <v>115</v>
      </c>
      <c r="E146" s="37" t="s">
        <v>61</v>
      </c>
      <c r="F146" s="35">
        <f>'3rdQtrAnalysis'!E17</f>
        <v>0</v>
      </c>
      <c r="G146" s="31" t="e">
        <f>'3rdQtrAnalysis'!F17</f>
        <v>#DIV/0!</v>
      </c>
    </row>
    <row r="147" spans="1:7" x14ac:dyDescent="0.25">
      <c r="A147" s="35">
        <f>'1st Quarter'!$B$3</f>
        <v>0</v>
      </c>
      <c r="B147" s="35" t="str">
        <f>'1st Quarter'!$B$4</f>
        <v>BadgerCare Plus or SSI</v>
      </c>
      <c r="C147" s="35" t="s">
        <v>129</v>
      </c>
      <c r="D147" s="35" t="s">
        <v>115</v>
      </c>
      <c r="E147" s="37" t="s">
        <v>62</v>
      </c>
      <c r="F147" s="35">
        <f>'3rdQtrAnalysis'!E18</f>
        <v>0</v>
      </c>
      <c r="G147" s="31" t="e">
        <f>'3rdQtrAnalysis'!F18</f>
        <v>#DIV/0!</v>
      </c>
    </row>
    <row r="148" spans="1:7" x14ac:dyDescent="0.25">
      <c r="A148" s="35">
        <f>'1st Quarter'!$B$3</f>
        <v>0</v>
      </c>
      <c r="B148" s="35" t="str">
        <f>'1st Quarter'!$B$4</f>
        <v>BadgerCare Plus or SSI</v>
      </c>
      <c r="C148" s="35" t="s">
        <v>129</v>
      </c>
      <c r="D148" s="35" t="s">
        <v>115</v>
      </c>
      <c r="E148" s="37" t="s">
        <v>63</v>
      </c>
      <c r="F148" s="35">
        <f>'3rdQtrAnalysis'!E19</f>
        <v>0</v>
      </c>
      <c r="G148" s="31" t="e">
        <f>'3rdQtrAnalysis'!F19</f>
        <v>#DIV/0!</v>
      </c>
    </row>
    <row r="149" spans="1:7" ht="26.4" x14ac:dyDescent="0.25">
      <c r="A149" s="35">
        <f>'1st Quarter'!$B$3</f>
        <v>0</v>
      </c>
      <c r="B149" s="35" t="str">
        <f>'1st Quarter'!$B$4</f>
        <v>BadgerCare Plus or SSI</v>
      </c>
      <c r="C149" s="35" t="s">
        <v>129</v>
      </c>
      <c r="D149" s="35" t="s">
        <v>115</v>
      </c>
      <c r="E149" s="37" t="s">
        <v>58</v>
      </c>
      <c r="F149" s="35">
        <f>'3rdQtrAnalysis'!E20</f>
        <v>0</v>
      </c>
      <c r="G149" s="31" t="e">
        <f>'3rdQtrAnalysis'!F20</f>
        <v>#DIV/0!</v>
      </c>
    </row>
    <row r="150" spans="1:7" ht="26.4" x14ac:dyDescent="0.25">
      <c r="A150" s="35">
        <f>'1st Quarter'!$B$3</f>
        <v>0</v>
      </c>
      <c r="B150" s="35" t="str">
        <f>'1st Quarter'!$B$4</f>
        <v>BadgerCare Plus or SSI</v>
      </c>
      <c r="C150" s="35" t="s">
        <v>129</v>
      </c>
      <c r="D150" s="35" t="s">
        <v>115</v>
      </c>
      <c r="E150" s="37" t="s">
        <v>40</v>
      </c>
      <c r="F150" s="35">
        <f>'3rdQtrAnalysis'!E21</f>
        <v>0</v>
      </c>
      <c r="G150" s="31" t="e">
        <f>'3rdQtrAnalysis'!F21</f>
        <v>#DIV/0!</v>
      </c>
    </row>
    <row r="151" spans="1:7" x14ac:dyDescent="0.25">
      <c r="A151" s="35">
        <f>'1st Quarter'!$B$3</f>
        <v>0</v>
      </c>
      <c r="B151" s="35" t="str">
        <f>'1st Quarter'!$B$4</f>
        <v>BadgerCare Plus or SSI</v>
      </c>
      <c r="C151" s="35" t="s">
        <v>129</v>
      </c>
      <c r="D151" s="35" t="s">
        <v>115</v>
      </c>
      <c r="E151" s="86" t="s">
        <v>20</v>
      </c>
      <c r="F151" s="35">
        <f>'3rdQtrAnalysis'!E22</f>
        <v>0</v>
      </c>
      <c r="G151" s="31" t="e">
        <f>'3rdQtrAnalysis'!F22</f>
        <v>#DIV/0!</v>
      </c>
    </row>
    <row r="152" spans="1:7" x14ac:dyDescent="0.25">
      <c r="A152" s="35">
        <f>'1st Quarter'!$B$3</f>
        <v>0</v>
      </c>
      <c r="B152" s="35" t="str">
        <f>'1st Quarter'!$B$4</f>
        <v>BadgerCare Plus or SSI</v>
      </c>
      <c r="C152" s="35" t="s">
        <v>129</v>
      </c>
      <c r="D152" s="35" t="s">
        <v>0</v>
      </c>
      <c r="E152" s="37" t="s">
        <v>38</v>
      </c>
      <c r="F152" s="35">
        <f>'3rdQtrAnalysis'!H16</f>
        <v>0</v>
      </c>
      <c r="G152" s="31" t="e">
        <f>'3rdQtrAnalysis'!I16</f>
        <v>#DIV/0!</v>
      </c>
    </row>
    <row r="153" spans="1:7" ht="39.6" x14ac:dyDescent="0.25">
      <c r="A153" s="35">
        <f>'1st Quarter'!$B$3</f>
        <v>0</v>
      </c>
      <c r="B153" s="35" t="str">
        <f>'1st Quarter'!$B$4</f>
        <v>BadgerCare Plus or SSI</v>
      </c>
      <c r="C153" s="35" t="s">
        <v>129</v>
      </c>
      <c r="D153" s="35" t="s">
        <v>0</v>
      </c>
      <c r="E153" s="37" t="s">
        <v>72</v>
      </c>
      <c r="F153" s="35">
        <f>'3rdQtrAnalysis'!H17</f>
        <v>0</v>
      </c>
      <c r="G153" s="31" t="e">
        <f>'3rdQtrAnalysis'!I17</f>
        <v>#DIV/0!</v>
      </c>
    </row>
    <row r="154" spans="1:7" x14ac:dyDescent="0.25">
      <c r="A154" s="35">
        <f>'1st Quarter'!$B$3</f>
        <v>0</v>
      </c>
      <c r="B154" s="35" t="str">
        <f>'1st Quarter'!$B$4</f>
        <v>BadgerCare Plus or SSI</v>
      </c>
      <c r="C154" s="35" t="s">
        <v>129</v>
      </c>
      <c r="D154" s="35" t="s">
        <v>0</v>
      </c>
      <c r="E154" s="37" t="s">
        <v>73</v>
      </c>
      <c r="F154" s="35">
        <f>'3rdQtrAnalysis'!H18</f>
        <v>0</v>
      </c>
      <c r="G154" s="31" t="e">
        <f>'3rdQtrAnalysis'!I18</f>
        <v>#DIV/0!</v>
      </c>
    </row>
    <row r="155" spans="1:7" x14ac:dyDescent="0.25">
      <c r="A155" s="35">
        <f>'1st Quarter'!$B$3</f>
        <v>0</v>
      </c>
      <c r="B155" s="35" t="str">
        <f>'1st Quarter'!$B$4</f>
        <v>BadgerCare Plus or SSI</v>
      </c>
      <c r="C155" s="35" t="s">
        <v>129</v>
      </c>
      <c r="D155" s="35" t="s">
        <v>0</v>
      </c>
      <c r="E155" s="37" t="s">
        <v>102</v>
      </c>
      <c r="F155" s="35">
        <f>'3rdQtrAnalysis'!H19</f>
        <v>0</v>
      </c>
      <c r="G155" s="31" t="e">
        <f>'3rdQtrAnalysis'!I19</f>
        <v>#DIV/0!</v>
      </c>
    </row>
    <row r="156" spans="1:7" x14ac:dyDescent="0.25">
      <c r="A156" s="35">
        <f>'1st Quarter'!$B$3</f>
        <v>0</v>
      </c>
      <c r="B156" s="35" t="str">
        <f>'1st Quarter'!$B$4</f>
        <v>BadgerCare Plus or SSI</v>
      </c>
      <c r="C156" s="35" t="s">
        <v>129</v>
      </c>
      <c r="D156" s="35" t="s">
        <v>0</v>
      </c>
      <c r="E156" s="36" t="s">
        <v>114</v>
      </c>
      <c r="F156" s="35">
        <f>'3rdQtrAnalysis'!H20</f>
        <v>0</v>
      </c>
      <c r="G156" s="31" t="e">
        <f>'3rdQtrAnalysis'!I20</f>
        <v>#DIV/0!</v>
      </c>
    </row>
    <row r="157" spans="1:7" x14ac:dyDescent="0.25">
      <c r="A157" s="35">
        <f>'1st Quarter'!$B$3</f>
        <v>0</v>
      </c>
      <c r="B157" s="35" t="str">
        <f>'1st Quarter'!$B$4</f>
        <v>BadgerCare Plus or SSI</v>
      </c>
      <c r="C157" s="35" t="s">
        <v>129</v>
      </c>
      <c r="D157" s="35" t="s">
        <v>0</v>
      </c>
      <c r="E157" s="37" t="s">
        <v>74</v>
      </c>
      <c r="F157" s="35">
        <f>'3rdQtrAnalysis'!H21</f>
        <v>0</v>
      </c>
      <c r="G157" s="31" t="e">
        <f>'3rdQtrAnalysis'!I21</f>
        <v>#DIV/0!</v>
      </c>
    </row>
    <row r="158" spans="1:7" ht="26.4" x14ac:dyDescent="0.25">
      <c r="A158" s="35">
        <f>'1st Quarter'!$B$3</f>
        <v>0</v>
      </c>
      <c r="B158" s="35" t="str">
        <f>'1st Quarter'!$B$4</f>
        <v>BadgerCare Plus or SSI</v>
      </c>
      <c r="C158" s="35" t="s">
        <v>129</v>
      </c>
      <c r="D158" s="35" t="s">
        <v>0</v>
      </c>
      <c r="E158" s="37" t="s">
        <v>104</v>
      </c>
      <c r="F158" s="35">
        <f>'3rdQtrAnalysis'!H22</f>
        <v>0</v>
      </c>
      <c r="G158" s="31" t="e">
        <f>'3rdQtrAnalysis'!I22</f>
        <v>#DIV/0!</v>
      </c>
    </row>
    <row r="159" spans="1:7" x14ac:dyDescent="0.25">
      <c r="A159" s="35">
        <f>'1st Quarter'!$B$3</f>
        <v>0</v>
      </c>
      <c r="B159" s="35" t="str">
        <f>'1st Quarter'!$B$4</f>
        <v>BadgerCare Plus or SSI</v>
      </c>
      <c r="C159" s="35" t="s">
        <v>129</v>
      </c>
      <c r="D159" s="35" t="s">
        <v>0</v>
      </c>
      <c r="E159" s="36" t="s">
        <v>105</v>
      </c>
      <c r="F159" s="35">
        <f>'3rdQtrAnalysis'!H23</f>
        <v>0</v>
      </c>
      <c r="G159" s="31" t="e">
        <f>'3rdQtrAnalysis'!I23</f>
        <v>#DIV/0!</v>
      </c>
    </row>
    <row r="160" spans="1:7" x14ac:dyDescent="0.25">
      <c r="A160" s="35">
        <f>'1st Quarter'!$B$3</f>
        <v>0</v>
      </c>
      <c r="B160" s="35" t="str">
        <f>'1st Quarter'!$B$4</f>
        <v>BadgerCare Plus or SSI</v>
      </c>
      <c r="C160" s="35" t="s">
        <v>129</v>
      </c>
      <c r="D160" s="35" t="s">
        <v>0</v>
      </c>
      <c r="E160" s="36" t="s">
        <v>106</v>
      </c>
      <c r="F160" s="35">
        <f>'3rdQtrAnalysis'!H24</f>
        <v>0</v>
      </c>
      <c r="G160" s="31" t="e">
        <f>'3rdQtrAnalysis'!I24</f>
        <v>#DIV/0!</v>
      </c>
    </row>
    <row r="161" spans="1:7" x14ac:dyDescent="0.25">
      <c r="A161" s="35">
        <f>'1st Quarter'!$B$3</f>
        <v>0</v>
      </c>
      <c r="B161" s="35" t="str">
        <f>'1st Quarter'!$B$4</f>
        <v>BadgerCare Plus or SSI</v>
      </c>
      <c r="C161" s="35" t="s">
        <v>129</v>
      </c>
      <c r="D161" s="35" t="s">
        <v>0</v>
      </c>
      <c r="E161" s="36" t="s">
        <v>107</v>
      </c>
      <c r="F161" s="35">
        <f>'3rdQtrAnalysis'!H25</f>
        <v>0</v>
      </c>
      <c r="G161" s="31" t="e">
        <f>'3rdQtrAnalysis'!I25</f>
        <v>#DIV/0!</v>
      </c>
    </row>
    <row r="162" spans="1:7" ht="26.4" x14ac:dyDescent="0.25">
      <c r="A162" s="35">
        <f>'1st Quarter'!$B$3</f>
        <v>0</v>
      </c>
      <c r="B162" s="35" t="str">
        <f>'1st Quarter'!$B$4</f>
        <v>BadgerCare Plus or SSI</v>
      </c>
      <c r="C162" s="35" t="s">
        <v>129</v>
      </c>
      <c r="D162" s="35" t="s">
        <v>0</v>
      </c>
      <c r="E162" s="37" t="s">
        <v>108</v>
      </c>
      <c r="F162" s="35">
        <f>'3rdQtrAnalysis'!H26</f>
        <v>0</v>
      </c>
      <c r="G162" s="31" t="e">
        <f>'3rdQtrAnalysis'!I26</f>
        <v>#DIV/0!</v>
      </c>
    </row>
    <row r="163" spans="1:7" ht="39.6" x14ac:dyDescent="0.25">
      <c r="A163" s="35">
        <f>'1st Quarter'!$B$3</f>
        <v>0</v>
      </c>
      <c r="B163" s="35" t="str">
        <f>'1st Quarter'!$B$4</f>
        <v>BadgerCare Plus or SSI</v>
      </c>
      <c r="C163" s="35" t="s">
        <v>129</v>
      </c>
      <c r="D163" s="35" t="s">
        <v>0</v>
      </c>
      <c r="E163" s="37" t="s">
        <v>109</v>
      </c>
      <c r="F163" s="35">
        <f>'3rdQtrAnalysis'!H27</f>
        <v>0</v>
      </c>
      <c r="G163" s="31" t="e">
        <f>'3rdQtrAnalysis'!I27</f>
        <v>#DIV/0!</v>
      </c>
    </row>
    <row r="164" spans="1:7" x14ac:dyDescent="0.25">
      <c r="A164" s="35">
        <f>'1st Quarter'!$B$3</f>
        <v>0</v>
      </c>
      <c r="B164" s="35" t="str">
        <f>'1st Quarter'!$B$4</f>
        <v>BadgerCare Plus or SSI</v>
      </c>
      <c r="C164" s="35" t="s">
        <v>129</v>
      </c>
      <c r="D164" s="35" t="s">
        <v>0</v>
      </c>
      <c r="E164" s="37" t="s">
        <v>59</v>
      </c>
      <c r="F164" s="35">
        <f>'3rdQtrAnalysis'!H28</f>
        <v>0</v>
      </c>
      <c r="G164" s="31" t="e">
        <f>'3rdQtrAnalysis'!I28</f>
        <v>#DIV/0!</v>
      </c>
    </row>
    <row r="165" spans="1:7" x14ac:dyDescent="0.25">
      <c r="A165" s="35">
        <f>'1st Quarter'!$B$3</f>
        <v>0</v>
      </c>
      <c r="B165" s="35" t="str">
        <f>'1st Quarter'!$B$4</f>
        <v>BadgerCare Plus or SSI</v>
      </c>
      <c r="C165" s="35" t="s">
        <v>129</v>
      </c>
      <c r="D165" s="35" t="s">
        <v>0</v>
      </c>
      <c r="E165" s="36" t="s">
        <v>113</v>
      </c>
      <c r="F165" s="35">
        <f>'3rdQtrAnalysis'!H29</f>
        <v>0</v>
      </c>
      <c r="G165" s="31" t="e">
        <f>'3rdQtrAnalysis'!I29</f>
        <v>#DIV/0!</v>
      </c>
    </row>
    <row r="166" spans="1:7" x14ac:dyDescent="0.25">
      <c r="A166" s="35">
        <f>'1st Quarter'!$B$3</f>
        <v>0</v>
      </c>
      <c r="B166" s="35" t="str">
        <f>'1st Quarter'!$B$4</f>
        <v>BadgerCare Plus or SSI</v>
      </c>
      <c r="C166" s="35" t="s">
        <v>129</v>
      </c>
      <c r="D166" s="35" t="s">
        <v>0</v>
      </c>
      <c r="E166" s="36" t="s">
        <v>112</v>
      </c>
      <c r="F166" s="35">
        <f>'3rdQtrAnalysis'!H30</f>
        <v>0</v>
      </c>
      <c r="G166" s="31" t="e">
        <f>'3rdQtrAnalysis'!I30</f>
        <v>#DIV/0!</v>
      </c>
    </row>
    <row r="167" spans="1:7" ht="26.4" x14ac:dyDescent="0.25">
      <c r="A167" s="35">
        <f>'1st Quarter'!$B$3</f>
        <v>0</v>
      </c>
      <c r="B167" s="35" t="str">
        <f>'1st Quarter'!$B$4</f>
        <v>BadgerCare Plus or SSI</v>
      </c>
      <c r="C167" s="35" t="s">
        <v>129</v>
      </c>
      <c r="D167" s="35" t="s">
        <v>0</v>
      </c>
      <c r="E167" s="37" t="s">
        <v>39</v>
      </c>
      <c r="F167" s="35">
        <f>'3rdQtrAnalysis'!H31</f>
        <v>0</v>
      </c>
      <c r="G167" s="31" t="e">
        <f>'3rdQtrAnalysis'!I31</f>
        <v>#DIV/0!</v>
      </c>
    </row>
    <row r="168" spans="1:7" ht="26.4" x14ac:dyDescent="0.25">
      <c r="A168" s="35">
        <f>'1st Quarter'!$B$3</f>
        <v>0</v>
      </c>
      <c r="B168" s="35" t="str">
        <f>'1st Quarter'!$B$4</f>
        <v>BadgerCare Plus or SSI</v>
      </c>
      <c r="C168" s="35" t="s">
        <v>129</v>
      </c>
      <c r="D168" s="35" t="s">
        <v>0</v>
      </c>
      <c r="E168" s="36" t="s">
        <v>58</v>
      </c>
      <c r="F168" s="35">
        <f>'3rdQtrAnalysis'!H32</f>
        <v>0</v>
      </c>
      <c r="G168" s="31" t="e">
        <f>'3rdQtrAnalysis'!I32</f>
        <v>#DIV/0!</v>
      </c>
    </row>
    <row r="169" spans="1:7" x14ac:dyDescent="0.25">
      <c r="A169" s="35">
        <f>'1st Quarter'!$B$3</f>
        <v>0</v>
      </c>
      <c r="B169" s="35" t="str">
        <f>'1st Quarter'!$B$4</f>
        <v>BadgerCare Plus or SSI</v>
      </c>
      <c r="C169" s="35" t="s">
        <v>129</v>
      </c>
      <c r="D169" s="35" t="s">
        <v>0</v>
      </c>
      <c r="E169" s="86" t="s">
        <v>20</v>
      </c>
      <c r="F169" s="35">
        <f>'3rdQtrAnalysis'!H33</f>
        <v>0</v>
      </c>
      <c r="G169" s="31" t="e">
        <f>'3rdQtrAnalysis'!I33</f>
        <v>#DIV/0!</v>
      </c>
    </row>
    <row r="170" spans="1:7" x14ac:dyDescent="0.25">
      <c r="A170" s="35">
        <f>'1st Quarter'!$B$3</f>
        <v>0</v>
      </c>
      <c r="B170" s="35" t="str">
        <f>'1st Quarter'!$B$4</f>
        <v>BadgerCare Plus or SSI</v>
      </c>
      <c r="C170" s="35" t="s">
        <v>129</v>
      </c>
      <c r="D170" s="35" t="s">
        <v>26</v>
      </c>
      <c r="E170" s="37" t="s">
        <v>87</v>
      </c>
      <c r="F170" s="35">
        <f>'3rdQtrAnalysis'!K16</f>
        <v>0</v>
      </c>
      <c r="G170" s="31" t="e">
        <f>'3rdQtrAnalysis'!L16</f>
        <v>#DIV/0!</v>
      </c>
    </row>
    <row r="171" spans="1:7" x14ac:dyDescent="0.25">
      <c r="A171" s="35">
        <f>'1st Quarter'!$B$3</f>
        <v>0</v>
      </c>
      <c r="B171" s="35" t="str">
        <f>'1st Quarter'!$B$4</f>
        <v>BadgerCare Plus or SSI</v>
      </c>
      <c r="C171" s="35" t="s">
        <v>129</v>
      </c>
      <c r="D171" s="35" t="s">
        <v>26</v>
      </c>
      <c r="E171" s="37" t="s">
        <v>88</v>
      </c>
      <c r="F171" s="35">
        <f>'3rdQtrAnalysis'!K17</f>
        <v>0</v>
      </c>
      <c r="G171" s="31" t="e">
        <f>'3rdQtrAnalysis'!L17</f>
        <v>#DIV/0!</v>
      </c>
    </row>
    <row r="172" spans="1:7" x14ac:dyDescent="0.25">
      <c r="A172" s="35">
        <f>'1st Quarter'!$B$3</f>
        <v>0</v>
      </c>
      <c r="B172" s="35" t="str">
        <f>'1st Quarter'!$B$4</f>
        <v>BadgerCare Plus or SSI</v>
      </c>
      <c r="C172" s="35" t="s">
        <v>129</v>
      </c>
      <c r="D172" s="35" t="s">
        <v>26</v>
      </c>
      <c r="E172" s="37" t="s">
        <v>91</v>
      </c>
      <c r="F172" s="35">
        <f>'3rdQtrAnalysis'!K18</f>
        <v>0</v>
      </c>
      <c r="G172" s="31" t="e">
        <f>'3rdQtrAnalysis'!L18</f>
        <v>#DIV/0!</v>
      </c>
    </row>
    <row r="173" spans="1:7" x14ac:dyDescent="0.25">
      <c r="A173" s="35">
        <f>'1st Quarter'!$B$3</f>
        <v>0</v>
      </c>
      <c r="B173" s="35" t="str">
        <f>'1st Quarter'!$B$4</f>
        <v>BadgerCare Plus or SSI</v>
      </c>
      <c r="C173" s="35" t="s">
        <v>129</v>
      </c>
      <c r="D173" s="35" t="s">
        <v>26</v>
      </c>
      <c r="E173" s="37" t="s">
        <v>84</v>
      </c>
      <c r="F173" s="35">
        <f>'3rdQtrAnalysis'!K19</f>
        <v>0</v>
      </c>
      <c r="G173" s="31" t="e">
        <f>'3rdQtrAnalysis'!L19</f>
        <v>#DIV/0!</v>
      </c>
    </row>
    <row r="174" spans="1:7" x14ac:dyDescent="0.25">
      <c r="A174" s="35">
        <f>'1st Quarter'!$B$3</f>
        <v>0</v>
      </c>
      <c r="B174" s="35" t="str">
        <f>'1st Quarter'!$B$4</f>
        <v>BadgerCare Plus or SSI</v>
      </c>
      <c r="C174" s="35" t="s">
        <v>129</v>
      </c>
      <c r="D174" s="35" t="s">
        <v>26</v>
      </c>
      <c r="E174" s="37" t="s">
        <v>85</v>
      </c>
      <c r="F174" s="35">
        <f>'3rdQtrAnalysis'!K20</f>
        <v>0</v>
      </c>
      <c r="G174" s="31" t="e">
        <f>'3rdQtrAnalysis'!L20</f>
        <v>#DIV/0!</v>
      </c>
    </row>
    <row r="175" spans="1:7" x14ac:dyDescent="0.25">
      <c r="A175" s="35">
        <f>'1st Quarter'!$B$3</f>
        <v>0</v>
      </c>
      <c r="B175" s="35" t="str">
        <f>'1st Quarter'!$B$4</f>
        <v>BadgerCare Plus or SSI</v>
      </c>
      <c r="C175" s="35" t="s">
        <v>129</v>
      </c>
      <c r="D175" s="35" t="s">
        <v>26</v>
      </c>
      <c r="E175" s="37" t="s">
        <v>86</v>
      </c>
      <c r="F175" s="35">
        <f>'3rdQtrAnalysis'!K21</f>
        <v>0</v>
      </c>
      <c r="G175" s="31" t="e">
        <f>'3rdQtrAnalysis'!L21</f>
        <v>#DIV/0!</v>
      </c>
    </row>
    <row r="176" spans="1:7" x14ac:dyDescent="0.25">
      <c r="A176" s="35">
        <f>'1st Quarter'!$B$3</f>
        <v>0</v>
      </c>
      <c r="B176" s="35" t="str">
        <f>'1st Quarter'!$B$4</f>
        <v>BadgerCare Plus or SSI</v>
      </c>
      <c r="C176" s="35" t="s">
        <v>129</v>
      </c>
      <c r="D176" s="35" t="s">
        <v>26</v>
      </c>
      <c r="E176" s="37" t="s">
        <v>70</v>
      </c>
      <c r="F176" s="35">
        <f>'3rdQtrAnalysis'!K22</f>
        <v>0</v>
      </c>
      <c r="G176" s="31" t="e">
        <f>'3rdQtrAnalysis'!L22</f>
        <v>#DIV/0!</v>
      </c>
    </row>
    <row r="177" spans="1:7" x14ac:dyDescent="0.25">
      <c r="A177" s="35">
        <f>'1st Quarter'!$B$3</f>
        <v>0</v>
      </c>
      <c r="B177" s="35" t="str">
        <f>'1st Quarter'!$B$4</f>
        <v>BadgerCare Plus or SSI</v>
      </c>
      <c r="C177" s="35" t="s">
        <v>129</v>
      </c>
      <c r="D177" s="35" t="s">
        <v>26</v>
      </c>
      <c r="E177" s="37" t="s">
        <v>69</v>
      </c>
      <c r="F177" s="35">
        <f>'3rdQtrAnalysis'!K23</f>
        <v>0</v>
      </c>
      <c r="G177" s="31" t="e">
        <f>'3rdQtrAnalysis'!L23</f>
        <v>#DIV/0!</v>
      </c>
    </row>
    <row r="178" spans="1:7" x14ac:dyDescent="0.25">
      <c r="A178" s="35">
        <f>'1st Quarter'!$B$3</f>
        <v>0</v>
      </c>
      <c r="B178" s="35" t="str">
        <f>'1st Quarter'!$B$4</f>
        <v>BadgerCare Plus or SSI</v>
      </c>
      <c r="C178" s="35" t="s">
        <v>129</v>
      </c>
      <c r="D178" s="35" t="s">
        <v>26</v>
      </c>
      <c r="E178" s="37" t="s">
        <v>89</v>
      </c>
      <c r="F178" s="35">
        <f>'3rdQtrAnalysis'!K24</f>
        <v>0</v>
      </c>
      <c r="G178" s="31" t="e">
        <f>'3rdQtrAnalysis'!L24</f>
        <v>#DIV/0!</v>
      </c>
    </row>
    <row r="179" spans="1:7" x14ac:dyDescent="0.25">
      <c r="A179" s="35">
        <f>'1st Quarter'!$B$3</f>
        <v>0</v>
      </c>
      <c r="B179" s="35" t="str">
        <f>'1st Quarter'!$B$4</f>
        <v>BadgerCare Plus or SSI</v>
      </c>
      <c r="C179" s="35" t="s">
        <v>129</v>
      </c>
      <c r="D179" s="35" t="s">
        <v>26</v>
      </c>
      <c r="E179" s="37" t="s">
        <v>90</v>
      </c>
      <c r="F179" s="35">
        <f>'3rdQtrAnalysis'!K25</f>
        <v>0</v>
      </c>
      <c r="G179" s="31" t="e">
        <f>'3rdQtrAnalysis'!L25</f>
        <v>#DIV/0!</v>
      </c>
    </row>
    <row r="180" spans="1:7" x14ac:dyDescent="0.25">
      <c r="A180" s="35">
        <f>'1st Quarter'!$B$3</f>
        <v>0</v>
      </c>
      <c r="B180" s="35" t="str">
        <f>'1st Quarter'!$B$4</f>
        <v>BadgerCare Plus or SSI</v>
      </c>
      <c r="C180" s="35" t="s">
        <v>129</v>
      </c>
      <c r="D180" s="35" t="s">
        <v>26</v>
      </c>
      <c r="E180" s="37" t="s">
        <v>33</v>
      </c>
      <c r="F180" s="35">
        <f>'3rdQtrAnalysis'!K26</f>
        <v>0</v>
      </c>
      <c r="G180" s="31" t="e">
        <f>'3rdQtrAnalysis'!L26</f>
        <v>#DIV/0!</v>
      </c>
    </row>
    <row r="181" spans="1:7" x14ac:dyDescent="0.25">
      <c r="A181" s="35">
        <f>'1st Quarter'!$B$3</f>
        <v>0</v>
      </c>
      <c r="B181" s="35" t="str">
        <f>'1st Quarter'!$B$4</f>
        <v>BadgerCare Plus or SSI</v>
      </c>
      <c r="C181" s="35" t="s">
        <v>129</v>
      </c>
      <c r="D181" s="35" t="s">
        <v>26</v>
      </c>
      <c r="E181" s="86" t="s">
        <v>20</v>
      </c>
      <c r="F181" s="35">
        <f>'3rdQtrAnalysis'!K27</f>
        <v>0</v>
      </c>
      <c r="G181" s="31" t="e">
        <f>'3rdQtrAnalysis'!L27</f>
        <v>#DIV/0!</v>
      </c>
    </row>
    <row r="182" spans="1:7" x14ac:dyDescent="0.25">
      <c r="A182" s="35">
        <f>'1st Quarter'!$B$3</f>
        <v>0</v>
      </c>
      <c r="B182" s="35" t="str">
        <f>'1st Quarter'!$B$4</f>
        <v>BadgerCare Plus or SSI</v>
      </c>
      <c r="C182" s="35" t="s">
        <v>131</v>
      </c>
      <c r="D182" s="35" t="s">
        <v>124</v>
      </c>
      <c r="E182" s="35" t="s">
        <v>132</v>
      </c>
      <c r="F182" s="35">
        <f>'4thQtrAnalysis'!B1</f>
        <v>0</v>
      </c>
      <c r="G182" s="31"/>
    </row>
    <row r="183" spans="1:7" x14ac:dyDescent="0.25">
      <c r="A183" s="35">
        <f>'1st Quarter'!$B$3</f>
        <v>0</v>
      </c>
      <c r="B183" s="35" t="str">
        <f>'1st Quarter'!$B$4</f>
        <v>BadgerCare Plus or SSI</v>
      </c>
      <c r="C183" s="35" t="s">
        <v>131</v>
      </c>
      <c r="D183" s="35" t="s">
        <v>126</v>
      </c>
      <c r="E183" s="70" t="s">
        <v>37</v>
      </c>
      <c r="F183" s="35">
        <f>'4thQtrAnalysis'!B4</f>
        <v>0</v>
      </c>
      <c r="G183" s="31" t="e">
        <f>'4thQtrAnalysis'!C4</f>
        <v>#DIV/0!</v>
      </c>
    </row>
    <row r="184" spans="1:7" x14ac:dyDescent="0.25">
      <c r="A184" s="35">
        <f>'1st Quarter'!$B$3</f>
        <v>0</v>
      </c>
      <c r="B184" s="35" t="str">
        <f>'1st Quarter'!$B$4</f>
        <v>BadgerCare Plus or SSI</v>
      </c>
      <c r="C184" s="35" t="s">
        <v>131</v>
      </c>
      <c r="D184" s="35" t="s">
        <v>126</v>
      </c>
      <c r="E184" s="70" t="s">
        <v>48</v>
      </c>
      <c r="F184" s="35">
        <f>'4thQtrAnalysis'!B5</f>
        <v>0</v>
      </c>
      <c r="G184" s="31" t="e">
        <f>'4thQtrAnalysis'!C5</f>
        <v>#DIV/0!</v>
      </c>
    </row>
    <row r="185" spans="1:7" x14ac:dyDescent="0.25">
      <c r="A185" s="35">
        <f>'1st Quarter'!$B$3</f>
        <v>0</v>
      </c>
      <c r="B185" s="35" t="str">
        <f>'1st Quarter'!$B$4</f>
        <v>BadgerCare Plus or SSI</v>
      </c>
      <c r="C185" s="35" t="s">
        <v>131</v>
      </c>
      <c r="D185" s="35" t="s">
        <v>126</v>
      </c>
      <c r="E185" s="86" t="s">
        <v>20</v>
      </c>
      <c r="F185" s="35">
        <f>'4thQtrAnalysis'!B6</f>
        <v>0</v>
      </c>
      <c r="G185" s="31" t="e">
        <f>'4thQtrAnalysis'!C6</f>
        <v>#DIV/0!</v>
      </c>
    </row>
    <row r="186" spans="1:7" x14ac:dyDescent="0.25">
      <c r="A186" s="35">
        <f>'1st Quarter'!$B$3</f>
        <v>0</v>
      </c>
      <c r="B186" s="35" t="str">
        <f>'1st Quarter'!$B$4</f>
        <v>BadgerCare Plus or SSI</v>
      </c>
      <c r="C186" s="35" t="s">
        <v>131</v>
      </c>
      <c r="D186" s="35" t="s">
        <v>14</v>
      </c>
      <c r="E186" s="36" t="s">
        <v>29</v>
      </c>
      <c r="F186" s="35">
        <f>'4thQtrAnalysis'!E4</f>
        <v>0</v>
      </c>
      <c r="G186" s="31" t="e">
        <f>'4thQtrAnalysis'!F4</f>
        <v>#DIV/0!</v>
      </c>
    </row>
    <row r="187" spans="1:7" x14ac:dyDescent="0.25">
      <c r="A187" s="35">
        <f>'1st Quarter'!$B$3</f>
        <v>0</v>
      </c>
      <c r="B187" s="35" t="str">
        <f>'1st Quarter'!$B$4</f>
        <v>BadgerCare Plus or SSI</v>
      </c>
      <c r="C187" s="35" t="s">
        <v>131</v>
      </c>
      <c r="D187" s="35" t="s">
        <v>14</v>
      </c>
      <c r="E187" s="36" t="s">
        <v>5</v>
      </c>
      <c r="F187" s="35">
        <f>'4thQtrAnalysis'!E5</f>
        <v>0</v>
      </c>
      <c r="G187" s="31" t="e">
        <f>'4thQtrAnalysis'!F5</f>
        <v>#DIV/0!</v>
      </c>
    </row>
    <row r="188" spans="1:7" x14ac:dyDescent="0.25">
      <c r="A188" s="35">
        <f>'1st Quarter'!$B$3</f>
        <v>0</v>
      </c>
      <c r="B188" s="35" t="str">
        <f>'1st Quarter'!$B$4</f>
        <v>BadgerCare Plus or SSI</v>
      </c>
      <c r="C188" s="35" t="s">
        <v>131</v>
      </c>
      <c r="D188" s="35" t="s">
        <v>14</v>
      </c>
      <c r="E188" s="36" t="s">
        <v>3</v>
      </c>
      <c r="F188" s="35">
        <f>'4thQtrAnalysis'!E6</f>
        <v>0</v>
      </c>
      <c r="G188" s="31" t="e">
        <f>'4thQtrAnalysis'!F6</f>
        <v>#DIV/0!</v>
      </c>
    </row>
    <row r="189" spans="1:7" x14ac:dyDescent="0.25">
      <c r="A189" s="35">
        <f>'1st Quarter'!$B$3</f>
        <v>0</v>
      </c>
      <c r="B189" s="35" t="str">
        <f>'1st Quarter'!$B$4</f>
        <v>BadgerCare Plus or SSI</v>
      </c>
      <c r="C189" s="35" t="s">
        <v>131</v>
      </c>
      <c r="D189" s="35" t="s">
        <v>14</v>
      </c>
      <c r="E189" s="37" t="s">
        <v>17</v>
      </c>
      <c r="F189" s="35">
        <f>'4thQtrAnalysis'!E7</f>
        <v>0</v>
      </c>
      <c r="G189" s="31" t="e">
        <f>'4thQtrAnalysis'!F7</f>
        <v>#DIV/0!</v>
      </c>
    </row>
    <row r="190" spans="1:7" x14ac:dyDescent="0.25">
      <c r="A190" s="35">
        <f>'1st Quarter'!$B$3</f>
        <v>0</v>
      </c>
      <c r="B190" s="35" t="str">
        <f>'1st Quarter'!$B$4</f>
        <v>BadgerCare Plus or SSI</v>
      </c>
      <c r="C190" s="35" t="s">
        <v>131</v>
      </c>
      <c r="D190" s="35" t="s">
        <v>14</v>
      </c>
      <c r="E190" s="36" t="s">
        <v>12</v>
      </c>
      <c r="F190" s="35">
        <f>'4thQtrAnalysis'!E8</f>
        <v>0</v>
      </c>
      <c r="G190" s="31" t="e">
        <f>'4thQtrAnalysis'!F8</f>
        <v>#DIV/0!</v>
      </c>
    </row>
    <row r="191" spans="1:7" x14ac:dyDescent="0.25">
      <c r="A191" s="35">
        <f>'1st Quarter'!$B$3</f>
        <v>0</v>
      </c>
      <c r="B191" s="35" t="str">
        <f>'1st Quarter'!$B$4</f>
        <v>BadgerCare Plus or SSI</v>
      </c>
      <c r="C191" s="35" t="s">
        <v>131</v>
      </c>
      <c r="D191" s="35" t="s">
        <v>14</v>
      </c>
      <c r="E191" s="36" t="s">
        <v>6</v>
      </c>
      <c r="F191" s="35">
        <f>'4thQtrAnalysis'!E9</f>
        <v>0</v>
      </c>
      <c r="G191" s="31" t="e">
        <f>'4thQtrAnalysis'!F9</f>
        <v>#DIV/0!</v>
      </c>
    </row>
    <row r="192" spans="1:7" x14ac:dyDescent="0.25">
      <c r="A192" s="35">
        <f>'1st Quarter'!$B$3</f>
        <v>0</v>
      </c>
      <c r="B192" s="35" t="str">
        <f>'1st Quarter'!$B$4</f>
        <v>BadgerCare Plus or SSI</v>
      </c>
      <c r="C192" s="35" t="s">
        <v>131</v>
      </c>
      <c r="D192" s="35" t="s">
        <v>14</v>
      </c>
      <c r="E192" s="86" t="s">
        <v>20</v>
      </c>
      <c r="F192" s="35">
        <f>'4thQtrAnalysis'!E10</f>
        <v>0</v>
      </c>
      <c r="G192" s="31" t="e">
        <f>'4thQtrAnalysis'!F10</f>
        <v>#DIV/0!</v>
      </c>
    </row>
    <row r="193" spans="1:7" x14ac:dyDescent="0.25">
      <c r="A193" s="35">
        <f>'1st Quarter'!$B$3</f>
        <v>0</v>
      </c>
      <c r="B193" s="35" t="str">
        <f>'1st Quarter'!$B$4</f>
        <v>BadgerCare Plus or SSI</v>
      </c>
      <c r="C193" s="35" t="s">
        <v>131</v>
      </c>
      <c r="D193" s="35" t="s">
        <v>21</v>
      </c>
      <c r="E193" s="37" t="s">
        <v>54</v>
      </c>
      <c r="F193" s="35">
        <f>'4thQtrAnalysis'!B16</f>
        <v>0</v>
      </c>
      <c r="G193" s="31" t="e">
        <f>'4thQtrAnalysis'!C16</f>
        <v>#DIV/0!</v>
      </c>
    </row>
    <row r="194" spans="1:7" x14ac:dyDescent="0.25">
      <c r="A194" s="35">
        <f>'1st Quarter'!$B$3</f>
        <v>0</v>
      </c>
      <c r="B194" s="35" t="str">
        <f>'1st Quarter'!$B$4</f>
        <v>BadgerCare Plus or SSI</v>
      </c>
      <c r="C194" s="35" t="s">
        <v>131</v>
      </c>
      <c r="D194" s="35" t="s">
        <v>21</v>
      </c>
      <c r="E194" s="37" t="s">
        <v>50</v>
      </c>
      <c r="F194" s="35">
        <f>'4thQtrAnalysis'!B17</f>
        <v>0</v>
      </c>
      <c r="G194" s="31" t="e">
        <f>'4thQtrAnalysis'!C17</f>
        <v>#DIV/0!</v>
      </c>
    </row>
    <row r="195" spans="1:7" ht="26.4" x14ac:dyDescent="0.25">
      <c r="A195" s="35">
        <f>'1st Quarter'!$B$3</f>
        <v>0</v>
      </c>
      <c r="B195" s="35" t="str">
        <f>'1st Quarter'!$B$4</f>
        <v>BadgerCare Plus or SSI</v>
      </c>
      <c r="C195" s="35" t="s">
        <v>131</v>
      </c>
      <c r="D195" s="35" t="s">
        <v>21</v>
      </c>
      <c r="E195" s="37" t="s">
        <v>55</v>
      </c>
      <c r="F195" s="35">
        <f>'4thQtrAnalysis'!B18</f>
        <v>0</v>
      </c>
      <c r="G195" s="31" t="e">
        <f>'4thQtrAnalysis'!C18</f>
        <v>#DIV/0!</v>
      </c>
    </row>
    <row r="196" spans="1:7" ht="39.6" x14ac:dyDescent="0.25">
      <c r="A196" s="35">
        <f>'1st Quarter'!$B$3</f>
        <v>0</v>
      </c>
      <c r="B196" s="35" t="str">
        <f>'1st Quarter'!$B$4</f>
        <v>BadgerCare Plus or SSI</v>
      </c>
      <c r="C196" s="35" t="s">
        <v>131</v>
      </c>
      <c r="D196" s="35" t="s">
        <v>21</v>
      </c>
      <c r="E196" s="37" t="s">
        <v>57</v>
      </c>
      <c r="F196" s="35">
        <f>'4thQtrAnalysis'!B19</f>
        <v>0</v>
      </c>
      <c r="G196" s="31" t="e">
        <f>'4thQtrAnalysis'!C19</f>
        <v>#DIV/0!</v>
      </c>
    </row>
    <row r="197" spans="1:7" x14ac:dyDescent="0.25">
      <c r="A197" s="35">
        <f>'1st Quarter'!$B$3</f>
        <v>0</v>
      </c>
      <c r="B197" s="35" t="str">
        <f>'1st Quarter'!$B$4</f>
        <v>BadgerCare Plus or SSI</v>
      </c>
      <c r="C197" s="35" t="s">
        <v>131</v>
      </c>
      <c r="D197" s="35" t="s">
        <v>21</v>
      </c>
      <c r="E197" s="37" t="s">
        <v>52</v>
      </c>
      <c r="F197" s="35">
        <f>'4thQtrAnalysis'!B20</f>
        <v>0</v>
      </c>
      <c r="G197" s="31" t="e">
        <f>'4thQtrAnalysis'!C20</f>
        <v>#DIV/0!</v>
      </c>
    </row>
    <row r="198" spans="1:7" x14ac:dyDescent="0.25">
      <c r="A198" s="35">
        <f>'1st Quarter'!$B$3</f>
        <v>0</v>
      </c>
      <c r="B198" s="35" t="str">
        <f>'1st Quarter'!$B$4</f>
        <v>BadgerCare Plus or SSI</v>
      </c>
      <c r="C198" s="35" t="s">
        <v>131</v>
      </c>
      <c r="D198" s="35" t="s">
        <v>21</v>
      </c>
      <c r="E198" s="37" t="s">
        <v>51</v>
      </c>
      <c r="F198" s="35">
        <f>'4thQtrAnalysis'!B21</f>
        <v>0</v>
      </c>
      <c r="G198" s="31" t="e">
        <f>'4thQtrAnalysis'!C21</f>
        <v>#DIV/0!</v>
      </c>
    </row>
    <row r="199" spans="1:7" x14ac:dyDescent="0.25">
      <c r="A199" s="35">
        <f>'1st Quarter'!$B$3</f>
        <v>0</v>
      </c>
      <c r="B199" s="35" t="str">
        <f>'1st Quarter'!$B$4</f>
        <v>BadgerCare Plus or SSI</v>
      </c>
      <c r="C199" s="35" t="s">
        <v>131</v>
      </c>
      <c r="D199" s="35" t="s">
        <v>21</v>
      </c>
      <c r="E199" s="37" t="s">
        <v>81</v>
      </c>
      <c r="F199" s="35">
        <f>'4thQtrAnalysis'!B22</f>
        <v>0</v>
      </c>
      <c r="G199" s="31" t="e">
        <f>'4thQtrAnalysis'!C22</f>
        <v>#DIV/0!</v>
      </c>
    </row>
    <row r="200" spans="1:7" x14ac:dyDescent="0.25">
      <c r="A200" s="35">
        <f>'1st Quarter'!$B$3</f>
        <v>0</v>
      </c>
      <c r="B200" s="35" t="str">
        <f>'1st Quarter'!$B$4</f>
        <v>BadgerCare Plus or SSI</v>
      </c>
      <c r="C200" s="35" t="s">
        <v>131</v>
      </c>
      <c r="D200" s="35" t="s">
        <v>21</v>
      </c>
      <c r="E200" s="37" t="s">
        <v>49</v>
      </c>
      <c r="F200" s="35">
        <f>'4thQtrAnalysis'!B23</f>
        <v>0</v>
      </c>
      <c r="G200" s="31" t="e">
        <f>'4thQtrAnalysis'!C23</f>
        <v>#DIV/0!</v>
      </c>
    </row>
    <row r="201" spans="1:7" x14ac:dyDescent="0.25">
      <c r="A201" s="35">
        <f>'1st Quarter'!$B$3</f>
        <v>0</v>
      </c>
      <c r="B201" s="35" t="str">
        <f>'1st Quarter'!$B$4</f>
        <v>BadgerCare Plus or SSI</v>
      </c>
      <c r="C201" s="35" t="s">
        <v>131</v>
      </c>
      <c r="D201" s="35" t="s">
        <v>21</v>
      </c>
      <c r="E201" s="37" t="s">
        <v>56</v>
      </c>
      <c r="F201" s="35">
        <f>'4thQtrAnalysis'!B24</f>
        <v>0</v>
      </c>
      <c r="G201" s="31" t="e">
        <f>'4thQtrAnalysis'!C24</f>
        <v>#DIV/0!</v>
      </c>
    </row>
    <row r="202" spans="1:7" x14ac:dyDescent="0.25">
      <c r="A202" s="35">
        <f>'1st Quarter'!$B$3</f>
        <v>0</v>
      </c>
      <c r="B202" s="35" t="str">
        <f>'1st Quarter'!$B$4</f>
        <v>BadgerCare Plus or SSI</v>
      </c>
      <c r="C202" s="35" t="s">
        <v>131</v>
      </c>
      <c r="D202" s="35" t="s">
        <v>21</v>
      </c>
      <c r="E202" s="37" t="s">
        <v>53</v>
      </c>
      <c r="F202" s="35">
        <f>'4thQtrAnalysis'!B25</f>
        <v>0</v>
      </c>
      <c r="G202" s="31" t="e">
        <f>'4thQtrAnalysis'!C25</f>
        <v>#DIV/0!</v>
      </c>
    </row>
    <row r="203" spans="1:7" x14ac:dyDescent="0.25">
      <c r="A203" s="35">
        <f>'1st Quarter'!$B$3</f>
        <v>0</v>
      </c>
      <c r="B203" s="35" t="str">
        <f>'1st Quarter'!$B$4</f>
        <v>BadgerCare Plus or SSI</v>
      </c>
      <c r="C203" s="35" t="s">
        <v>131</v>
      </c>
      <c r="D203" s="35" t="s">
        <v>21</v>
      </c>
      <c r="E203" s="37" t="s">
        <v>6</v>
      </c>
      <c r="F203" s="35">
        <f>'4thQtrAnalysis'!B26</f>
        <v>0</v>
      </c>
      <c r="G203" s="31" t="e">
        <f>'4thQtrAnalysis'!C26</f>
        <v>#DIV/0!</v>
      </c>
    </row>
    <row r="204" spans="1:7" x14ac:dyDescent="0.25">
      <c r="A204" s="35">
        <f>'1st Quarter'!$B$3</f>
        <v>0</v>
      </c>
      <c r="B204" s="35" t="str">
        <f>'1st Quarter'!$B$4</f>
        <v>BadgerCare Plus or SSI</v>
      </c>
      <c r="C204" s="35" t="s">
        <v>131</v>
      </c>
      <c r="D204" s="35" t="s">
        <v>21</v>
      </c>
      <c r="E204" s="86" t="s">
        <v>20</v>
      </c>
      <c r="F204" s="35">
        <f>'4thQtrAnalysis'!B27</f>
        <v>0</v>
      </c>
      <c r="G204" s="31" t="e">
        <f>'4thQtrAnalysis'!C27</f>
        <v>#DIV/0!</v>
      </c>
    </row>
    <row r="205" spans="1:7" x14ac:dyDescent="0.25">
      <c r="A205" s="35">
        <f>'1st Quarter'!$B$3</f>
        <v>0</v>
      </c>
      <c r="B205" s="35" t="str">
        <f>'1st Quarter'!$B$4</f>
        <v>BadgerCare Plus or SSI</v>
      </c>
      <c r="C205" s="35" t="s">
        <v>131</v>
      </c>
      <c r="D205" s="35" t="s">
        <v>115</v>
      </c>
      <c r="E205" s="37" t="s">
        <v>60</v>
      </c>
      <c r="F205" s="35">
        <f>'4thQtrAnalysis'!E16</f>
        <v>0</v>
      </c>
      <c r="G205" s="31" t="e">
        <f>'4thQtrAnalysis'!F16</f>
        <v>#DIV/0!</v>
      </c>
    </row>
    <row r="206" spans="1:7" x14ac:dyDescent="0.25">
      <c r="A206" s="35">
        <f>'1st Quarter'!$B$3</f>
        <v>0</v>
      </c>
      <c r="B206" s="35" t="str">
        <f>'1st Quarter'!$B$4</f>
        <v>BadgerCare Plus or SSI</v>
      </c>
      <c r="C206" s="35" t="s">
        <v>131</v>
      </c>
      <c r="D206" s="35" t="s">
        <v>115</v>
      </c>
      <c r="E206" s="37" t="s">
        <v>61</v>
      </c>
      <c r="F206" s="35">
        <f>'4thQtrAnalysis'!E17</f>
        <v>0</v>
      </c>
      <c r="G206" s="31" t="e">
        <f>'4thQtrAnalysis'!F17</f>
        <v>#DIV/0!</v>
      </c>
    </row>
    <row r="207" spans="1:7" x14ac:dyDescent="0.25">
      <c r="A207" s="35">
        <f>'1st Quarter'!$B$3</f>
        <v>0</v>
      </c>
      <c r="B207" s="35" t="str">
        <f>'1st Quarter'!$B$4</f>
        <v>BadgerCare Plus or SSI</v>
      </c>
      <c r="C207" s="35" t="s">
        <v>131</v>
      </c>
      <c r="D207" s="35" t="s">
        <v>115</v>
      </c>
      <c r="E207" s="37" t="s">
        <v>62</v>
      </c>
      <c r="F207" s="35">
        <f>'4thQtrAnalysis'!E18</f>
        <v>0</v>
      </c>
      <c r="G207" s="31" t="e">
        <f>'4thQtrAnalysis'!F18</f>
        <v>#DIV/0!</v>
      </c>
    </row>
    <row r="208" spans="1:7" x14ac:dyDescent="0.25">
      <c r="A208" s="35">
        <f>'1st Quarter'!$B$3</f>
        <v>0</v>
      </c>
      <c r="B208" s="35" t="str">
        <f>'1st Quarter'!$B$4</f>
        <v>BadgerCare Plus or SSI</v>
      </c>
      <c r="C208" s="35" t="s">
        <v>131</v>
      </c>
      <c r="D208" s="35" t="s">
        <v>115</v>
      </c>
      <c r="E208" s="37" t="s">
        <v>63</v>
      </c>
      <c r="F208" s="35">
        <f>'4thQtrAnalysis'!E19</f>
        <v>0</v>
      </c>
      <c r="G208" s="31" t="e">
        <f>'4thQtrAnalysis'!F19</f>
        <v>#DIV/0!</v>
      </c>
    </row>
    <row r="209" spans="1:7" ht="26.4" x14ac:dyDescent="0.25">
      <c r="A209" s="35">
        <f>'1st Quarter'!$B$3</f>
        <v>0</v>
      </c>
      <c r="B209" s="35" t="str">
        <f>'1st Quarter'!$B$4</f>
        <v>BadgerCare Plus or SSI</v>
      </c>
      <c r="C209" s="35" t="s">
        <v>131</v>
      </c>
      <c r="D209" s="35" t="s">
        <v>115</v>
      </c>
      <c r="E209" s="37" t="s">
        <v>58</v>
      </c>
      <c r="F209" s="35">
        <f>'4thQtrAnalysis'!E20</f>
        <v>0</v>
      </c>
      <c r="G209" s="31" t="e">
        <f>'4thQtrAnalysis'!F20</f>
        <v>#DIV/0!</v>
      </c>
    </row>
    <row r="210" spans="1:7" ht="26.4" x14ac:dyDescent="0.25">
      <c r="A210" s="35">
        <f>'1st Quarter'!$B$3</f>
        <v>0</v>
      </c>
      <c r="B210" s="35" t="str">
        <f>'1st Quarter'!$B$4</f>
        <v>BadgerCare Plus or SSI</v>
      </c>
      <c r="C210" s="35" t="s">
        <v>131</v>
      </c>
      <c r="D210" s="35" t="s">
        <v>115</v>
      </c>
      <c r="E210" s="37" t="s">
        <v>40</v>
      </c>
      <c r="F210" s="35">
        <f>'4thQtrAnalysis'!E21</f>
        <v>0</v>
      </c>
      <c r="G210" s="31" t="e">
        <f>'4thQtrAnalysis'!F21</f>
        <v>#DIV/0!</v>
      </c>
    </row>
    <row r="211" spans="1:7" x14ac:dyDescent="0.25">
      <c r="A211" s="35">
        <f>'1st Quarter'!$B$3</f>
        <v>0</v>
      </c>
      <c r="B211" s="35" t="str">
        <f>'1st Quarter'!$B$4</f>
        <v>BadgerCare Plus or SSI</v>
      </c>
      <c r="C211" s="35" t="s">
        <v>131</v>
      </c>
      <c r="D211" s="35" t="s">
        <v>115</v>
      </c>
      <c r="E211" s="86" t="s">
        <v>20</v>
      </c>
      <c r="F211" s="35">
        <f>'4thQtrAnalysis'!E22</f>
        <v>0</v>
      </c>
      <c r="G211" s="31" t="e">
        <f>'4thQtrAnalysis'!F22</f>
        <v>#DIV/0!</v>
      </c>
    </row>
    <row r="212" spans="1:7" x14ac:dyDescent="0.25">
      <c r="A212" s="35">
        <f>'1st Quarter'!$B$3</f>
        <v>0</v>
      </c>
      <c r="B212" s="35" t="str">
        <f>'1st Quarter'!$B$4</f>
        <v>BadgerCare Plus or SSI</v>
      </c>
      <c r="C212" s="35" t="s">
        <v>131</v>
      </c>
      <c r="D212" s="35" t="s">
        <v>0</v>
      </c>
      <c r="E212" s="37" t="s">
        <v>38</v>
      </c>
      <c r="F212" s="35">
        <f>'4thQtrAnalysis'!H16</f>
        <v>0</v>
      </c>
      <c r="G212" s="31" t="e">
        <f>'4thQtrAnalysis'!I16</f>
        <v>#DIV/0!</v>
      </c>
    </row>
    <row r="213" spans="1:7" ht="39.6" x14ac:dyDescent="0.25">
      <c r="A213" s="35">
        <f>'1st Quarter'!$B$3</f>
        <v>0</v>
      </c>
      <c r="B213" s="35" t="str">
        <f>'1st Quarter'!$B$4</f>
        <v>BadgerCare Plus or SSI</v>
      </c>
      <c r="C213" s="35" t="s">
        <v>131</v>
      </c>
      <c r="D213" s="35" t="s">
        <v>0</v>
      </c>
      <c r="E213" s="37" t="s">
        <v>72</v>
      </c>
      <c r="F213" s="35">
        <f>'4thQtrAnalysis'!H17</f>
        <v>0</v>
      </c>
      <c r="G213" s="31" t="e">
        <f>'4thQtrAnalysis'!I17</f>
        <v>#DIV/0!</v>
      </c>
    </row>
    <row r="214" spans="1:7" x14ac:dyDescent="0.25">
      <c r="A214" s="35">
        <f>'1st Quarter'!$B$3</f>
        <v>0</v>
      </c>
      <c r="B214" s="35" t="str">
        <f>'1st Quarter'!$B$4</f>
        <v>BadgerCare Plus or SSI</v>
      </c>
      <c r="C214" s="35" t="s">
        <v>131</v>
      </c>
      <c r="D214" s="35" t="s">
        <v>0</v>
      </c>
      <c r="E214" s="37" t="s">
        <v>73</v>
      </c>
      <c r="F214" s="35">
        <f>'4thQtrAnalysis'!H18</f>
        <v>0</v>
      </c>
      <c r="G214" s="31" t="e">
        <f>'4thQtrAnalysis'!I18</f>
        <v>#DIV/0!</v>
      </c>
    </row>
    <row r="215" spans="1:7" x14ac:dyDescent="0.25">
      <c r="A215" s="35">
        <f>'1st Quarter'!$B$3</f>
        <v>0</v>
      </c>
      <c r="B215" s="35" t="str">
        <f>'1st Quarter'!$B$4</f>
        <v>BadgerCare Plus or SSI</v>
      </c>
      <c r="C215" s="35" t="s">
        <v>131</v>
      </c>
      <c r="D215" s="35" t="s">
        <v>0</v>
      </c>
      <c r="E215" s="37" t="s">
        <v>102</v>
      </c>
      <c r="F215" s="35">
        <f>'4thQtrAnalysis'!H19</f>
        <v>0</v>
      </c>
      <c r="G215" s="31" t="e">
        <f>'4thQtrAnalysis'!I19</f>
        <v>#DIV/0!</v>
      </c>
    </row>
    <row r="216" spans="1:7" x14ac:dyDescent="0.25">
      <c r="A216" s="35">
        <f>'1st Quarter'!$B$3</f>
        <v>0</v>
      </c>
      <c r="B216" s="35" t="str">
        <f>'1st Quarter'!$B$4</f>
        <v>BadgerCare Plus or SSI</v>
      </c>
      <c r="C216" s="35" t="s">
        <v>131</v>
      </c>
      <c r="D216" s="35" t="s">
        <v>0</v>
      </c>
      <c r="E216" s="36" t="s">
        <v>114</v>
      </c>
      <c r="F216" s="35">
        <f>'4thQtrAnalysis'!H20</f>
        <v>0</v>
      </c>
      <c r="G216" s="31" t="e">
        <f>'4thQtrAnalysis'!I20</f>
        <v>#DIV/0!</v>
      </c>
    </row>
    <row r="217" spans="1:7" x14ac:dyDescent="0.25">
      <c r="A217" s="35">
        <f>'1st Quarter'!$B$3</f>
        <v>0</v>
      </c>
      <c r="B217" s="35" t="str">
        <f>'1st Quarter'!$B$4</f>
        <v>BadgerCare Plus or SSI</v>
      </c>
      <c r="C217" s="35" t="s">
        <v>131</v>
      </c>
      <c r="D217" s="35" t="s">
        <v>0</v>
      </c>
      <c r="E217" s="37" t="s">
        <v>74</v>
      </c>
      <c r="F217" s="35">
        <f>'4thQtrAnalysis'!H21</f>
        <v>0</v>
      </c>
      <c r="G217" s="31" t="e">
        <f>'4thQtrAnalysis'!I21</f>
        <v>#DIV/0!</v>
      </c>
    </row>
    <row r="218" spans="1:7" ht="26.4" x14ac:dyDescent="0.25">
      <c r="A218" s="35">
        <f>'1st Quarter'!$B$3</f>
        <v>0</v>
      </c>
      <c r="B218" s="35" t="str">
        <f>'1st Quarter'!$B$4</f>
        <v>BadgerCare Plus or SSI</v>
      </c>
      <c r="C218" s="35" t="s">
        <v>131</v>
      </c>
      <c r="D218" s="35" t="s">
        <v>0</v>
      </c>
      <c r="E218" s="37" t="s">
        <v>104</v>
      </c>
      <c r="F218" s="35">
        <f>'4thQtrAnalysis'!H22</f>
        <v>0</v>
      </c>
      <c r="G218" s="31" t="e">
        <f>'4thQtrAnalysis'!I22</f>
        <v>#DIV/0!</v>
      </c>
    </row>
    <row r="219" spans="1:7" x14ac:dyDescent="0.25">
      <c r="A219" s="35">
        <f>'1st Quarter'!$B$3</f>
        <v>0</v>
      </c>
      <c r="B219" s="35" t="str">
        <f>'1st Quarter'!$B$4</f>
        <v>BadgerCare Plus or SSI</v>
      </c>
      <c r="C219" s="35" t="s">
        <v>131</v>
      </c>
      <c r="D219" s="35" t="s">
        <v>0</v>
      </c>
      <c r="E219" s="36" t="s">
        <v>105</v>
      </c>
      <c r="F219" s="35">
        <f>'4thQtrAnalysis'!H23</f>
        <v>0</v>
      </c>
      <c r="G219" s="31" t="e">
        <f>'4thQtrAnalysis'!I23</f>
        <v>#DIV/0!</v>
      </c>
    </row>
    <row r="220" spans="1:7" x14ac:dyDescent="0.25">
      <c r="A220" s="35">
        <f>'1st Quarter'!$B$3</f>
        <v>0</v>
      </c>
      <c r="B220" s="35" t="str">
        <f>'1st Quarter'!$B$4</f>
        <v>BadgerCare Plus or SSI</v>
      </c>
      <c r="C220" s="35" t="s">
        <v>131</v>
      </c>
      <c r="D220" s="35" t="s">
        <v>0</v>
      </c>
      <c r="E220" s="36" t="s">
        <v>106</v>
      </c>
      <c r="F220" s="35">
        <f>'4thQtrAnalysis'!H24</f>
        <v>0</v>
      </c>
      <c r="G220" s="31" t="e">
        <f>'4thQtrAnalysis'!I24</f>
        <v>#DIV/0!</v>
      </c>
    </row>
    <row r="221" spans="1:7" x14ac:dyDescent="0.25">
      <c r="A221" s="35">
        <f>'1st Quarter'!$B$3</f>
        <v>0</v>
      </c>
      <c r="B221" s="35" t="str">
        <f>'1st Quarter'!$B$4</f>
        <v>BadgerCare Plus or SSI</v>
      </c>
      <c r="C221" s="35" t="s">
        <v>131</v>
      </c>
      <c r="D221" s="35" t="s">
        <v>0</v>
      </c>
      <c r="E221" s="36" t="s">
        <v>107</v>
      </c>
      <c r="F221" s="35">
        <f>'4thQtrAnalysis'!H25</f>
        <v>0</v>
      </c>
      <c r="G221" s="31" t="e">
        <f>'4thQtrAnalysis'!I25</f>
        <v>#DIV/0!</v>
      </c>
    </row>
    <row r="222" spans="1:7" ht="26.4" x14ac:dyDescent="0.25">
      <c r="A222" s="35">
        <f>'1st Quarter'!$B$3</f>
        <v>0</v>
      </c>
      <c r="B222" s="35" t="str">
        <f>'1st Quarter'!$B$4</f>
        <v>BadgerCare Plus or SSI</v>
      </c>
      <c r="C222" s="35" t="s">
        <v>131</v>
      </c>
      <c r="D222" s="35" t="s">
        <v>0</v>
      </c>
      <c r="E222" s="37" t="s">
        <v>108</v>
      </c>
      <c r="F222" s="35">
        <f>'4thQtrAnalysis'!H26</f>
        <v>0</v>
      </c>
      <c r="G222" s="31" t="e">
        <f>'4thQtrAnalysis'!I26</f>
        <v>#DIV/0!</v>
      </c>
    </row>
    <row r="223" spans="1:7" ht="39.6" x14ac:dyDescent="0.25">
      <c r="A223" s="35">
        <f>'1st Quarter'!$B$3</f>
        <v>0</v>
      </c>
      <c r="B223" s="35" t="str">
        <f>'1st Quarter'!$B$4</f>
        <v>BadgerCare Plus or SSI</v>
      </c>
      <c r="C223" s="35" t="s">
        <v>131</v>
      </c>
      <c r="D223" s="35" t="s">
        <v>0</v>
      </c>
      <c r="E223" s="37" t="s">
        <v>109</v>
      </c>
      <c r="F223" s="35">
        <f>'4thQtrAnalysis'!H27</f>
        <v>0</v>
      </c>
      <c r="G223" s="31" t="e">
        <f>'4thQtrAnalysis'!I27</f>
        <v>#DIV/0!</v>
      </c>
    </row>
    <row r="224" spans="1:7" x14ac:dyDescent="0.25">
      <c r="A224" s="35">
        <f>'1st Quarter'!$B$3</f>
        <v>0</v>
      </c>
      <c r="B224" s="35" t="str">
        <f>'1st Quarter'!$B$4</f>
        <v>BadgerCare Plus or SSI</v>
      </c>
      <c r="C224" s="35" t="s">
        <v>131</v>
      </c>
      <c r="D224" s="35" t="s">
        <v>0</v>
      </c>
      <c r="E224" s="37" t="s">
        <v>59</v>
      </c>
      <c r="F224" s="35">
        <f>'4thQtrAnalysis'!H28</f>
        <v>0</v>
      </c>
      <c r="G224" s="31" t="e">
        <f>'4thQtrAnalysis'!I28</f>
        <v>#DIV/0!</v>
      </c>
    </row>
    <row r="225" spans="1:7" x14ac:dyDescent="0.25">
      <c r="A225" s="35">
        <f>'1st Quarter'!$B$3</f>
        <v>0</v>
      </c>
      <c r="B225" s="35" t="str">
        <f>'1st Quarter'!$B$4</f>
        <v>BadgerCare Plus or SSI</v>
      </c>
      <c r="C225" s="35" t="s">
        <v>131</v>
      </c>
      <c r="D225" s="35" t="s">
        <v>0</v>
      </c>
      <c r="E225" s="36" t="s">
        <v>113</v>
      </c>
      <c r="F225" s="35">
        <f>'4thQtrAnalysis'!H29</f>
        <v>0</v>
      </c>
      <c r="G225" s="31" t="e">
        <f>'4thQtrAnalysis'!I29</f>
        <v>#DIV/0!</v>
      </c>
    </row>
    <row r="226" spans="1:7" x14ac:dyDescent="0.25">
      <c r="A226" s="35">
        <f>'1st Quarter'!$B$3</f>
        <v>0</v>
      </c>
      <c r="B226" s="35" t="str">
        <f>'1st Quarter'!$B$4</f>
        <v>BadgerCare Plus or SSI</v>
      </c>
      <c r="C226" s="35" t="s">
        <v>131</v>
      </c>
      <c r="D226" s="35" t="s">
        <v>0</v>
      </c>
      <c r="E226" s="36" t="s">
        <v>112</v>
      </c>
      <c r="F226" s="35">
        <f>'4thQtrAnalysis'!H30</f>
        <v>0</v>
      </c>
      <c r="G226" s="31" t="e">
        <f>'4thQtrAnalysis'!I30</f>
        <v>#DIV/0!</v>
      </c>
    </row>
    <row r="227" spans="1:7" ht="26.4" x14ac:dyDescent="0.25">
      <c r="A227" s="35">
        <f>'1st Quarter'!$B$3</f>
        <v>0</v>
      </c>
      <c r="B227" s="35" t="str">
        <f>'1st Quarter'!$B$4</f>
        <v>BadgerCare Plus or SSI</v>
      </c>
      <c r="C227" s="35" t="s">
        <v>131</v>
      </c>
      <c r="D227" s="35" t="s">
        <v>0</v>
      </c>
      <c r="E227" s="37" t="s">
        <v>39</v>
      </c>
      <c r="F227" s="35">
        <f>'4thQtrAnalysis'!H31</f>
        <v>0</v>
      </c>
      <c r="G227" s="31" t="e">
        <f>'4thQtrAnalysis'!I31</f>
        <v>#DIV/0!</v>
      </c>
    </row>
    <row r="228" spans="1:7" ht="26.4" x14ac:dyDescent="0.25">
      <c r="A228" s="35">
        <f>'1st Quarter'!$B$3</f>
        <v>0</v>
      </c>
      <c r="B228" s="35" t="str">
        <f>'1st Quarter'!$B$4</f>
        <v>BadgerCare Plus or SSI</v>
      </c>
      <c r="C228" s="35" t="s">
        <v>131</v>
      </c>
      <c r="D228" s="35" t="s">
        <v>0</v>
      </c>
      <c r="E228" s="36" t="s">
        <v>58</v>
      </c>
      <c r="F228" s="35">
        <f>'4thQtrAnalysis'!H32</f>
        <v>0</v>
      </c>
      <c r="G228" s="31" t="e">
        <f>'4thQtrAnalysis'!I32</f>
        <v>#DIV/0!</v>
      </c>
    </row>
    <row r="229" spans="1:7" x14ac:dyDescent="0.25">
      <c r="A229" s="35">
        <f>'1st Quarter'!$B$3</f>
        <v>0</v>
      </c>
      <c r="B229" s="35" t="str">
        <f>'1st Quarter'!$B$4</f>
        <v>BadgerCare Plus or SSI</v>
      </c>
      <c r="C229" s="35" t="s">
        <v>131</v>
      </c>
      <c r="D229" s="35" t="s">
        <v>0</v>
      </c>
      <c r="E229" s="86" t="s">
        <v>20</v>
      </c>
      <c r="F229" s="35">
        <f>'4thQtrAnalysis'!H33</f>
        <v>0</v>
      </c>
      <c r="G229" s="31" t="e">
        <f>'4thQtrAnalysis'!I33</f>
        <v>#DIV/0!</v>
      </c>
    </row>
    <row r="230" spans="1:7" x14ac:dyDescent="0.25">
      <c r="A230" s="35">
        <f>'1st Quarter'!$B$3</f>
        <v>0</v>
      </c>
      <c r="B230" s="35" t="str">
        <f>'1st Quarter'!$B$4</f>
        <v>BadgerCare Plus or SSI</v>
      </c>
      <c r="C230" s="35" t="s">
        <v>131</v>
      </c>
      <c r="D230" s="35" t="s">
        <v>26</v>
      </c>
      <c r="E230" s="37" t="s">
        <v>87</v>
      </c>
      <c r="F230" s="35">
        <f>'4thQtrAnalysis'!K16</f>
        <v>0</v>
      </c>
      <c r="G230" s="31" t="e">
        <f>'4thQtrAnalysis'!L16</f>
        <v>#DIV/0!</v>
      </c>
    </row>
    <row r="231" spans="1:7" x14ac:dyDescent="0.25">
      <c r="A231" s="35">
        <f>'1st Quarter'!$B$3</f>
        <v>0</v>
      </c>
      <c r="B231" s="35" t="str">
        <f>'1st Quarter'!$B$4</f>
        <v>BadgerCare Plus or SSI</v>
      </c>
      <c r="C231" s="35" t="s">
        <v>131</v>
      </c>
      <c r="D231" s="35" t="s">
        <v>26</v>
      </c>
      <c r="E231" s="37" t="s">
        <v>88</v>
      </c>
      <c r="F231" s="35">
        <f>'4thQtrAnalysis'!K17</f>
        <v>0</v>
      </c>
      <c r="G231" s="31" t="e">
        <f>'4thQtrAnalysis'!L17</f>
        <v>#DIV/0!</v>
      </c>
    </row>
    <row r="232" spans="1:7" x14ac:dyDescent="0.25">
      <c r="A232" s="35">
        <f>'1st Quarter'!$B$3</f>
        <v>0</v>
      </c>
      <c r="B232" s="35" t="str">
        <f>'1st Quarter'!$B$4</f>
        <v>BadgerCare Plus or SSI</v>
      </c>
      <c r="C232" s="35" t="s">
        <v>131</v>
      </c>
      <c r="D232" s="35" t="s">
        <v>26</v>
      </c>
      <c r="E232" s="37" t="s">
        <v>91</v>
      </c>
      <c r="F232" s="35">
        <f>'4thQtrAnalysis'!K18</f>
        <v>0</v>
      </c>
      <c r="G232" s="31" t="e">
        <f>'4thQtrAnalysis'!L18</f>
        <v>#DIV/0!</v>
      </c>
    </row>
    <row r="233" spans="1:7" x14ac:dyDescent="0.25">
      <c r="A233" s="35">
        <f>'1st Quarter'!$B$3</f>
        <v>0</v>
      </c>
      <c r="B233" s="35" t="str">
        <f>'1st Quarter'!$B$4</f>
        <v>BadgerCare Plus or SSI</v>
      </c>
      <c r="C233" s="35" t="s">
        <v>131</v>
      </c>
      <c r="D233" s="35" t="s">
        <v>26</v>
      </c>
      <c r="E233" s="37" t="s">
        <v>84</v>
      </c>
      <c r="F233" s="35">
        <f>'4thQtrAnalysis'!K19</f>
        <v>0</v>
      </c>
      <c r="G233" s="31" t="e">
        <f>'4thQtrAnalysis'!L19</f>
        <v>#DIV/0!</v>
      </c>
    </row>
    <row r="234" spans="1:7" x14ac:dyDescent="0.25">
      <c r="A234" s="35">
        <f>'1st Quarter'!$B$3</f>
        <v>0</v>
      </c>
      <c r="B234" s="35" t="str">
        <f>'1st Quarter'!$B$4</f>
        <v>BadgerCare Plus or SSI</v>
      </c>
      <c r="C234" s="35" t="s">
        <v>131</v>
      </c>
      <c r="D234" s="35" t="s">
        <v>26</v>
      </c>
      <c r="E234" s="37" t="s">
        <v>85</v>
      </c>
      <c r="F234" s="35">
        <f>'4thQtrAnalysis'!K20</f>
        <v>0</v>
      </c>
      <c r="G234" s="31" t="e">
        <f>'4thQtrAnalysis'!L20</f>
        <v>#DIV/0!</v>
      </c>
    </row>
    <row r="235" spans="1:7" x14ac:dyDescent="0.25">
      <c r="A235" s="35">
        <f>'1st Quarter'!$B$3</f>
        <v>0</v>
      </c>
      <c r="B235" s="35" t="str">
        <f>'1st Quarter'!$B$4</f>
        <v>BadgerCare Plus or SSI</v>
      </c>
      <c r="C235" s="35" t="s">
        <v>131</v>
      </c>
      <c r="D235" s="35" t="s">
        <v>26</v>
      </c>
      <c r="E235" s="37" t="s">
        <v>86</v>
      </c>
      <c r="F235" s="35">
        <f>'4thQtrAnalysis'!K21</f>
        <v>0</v>
      </c>
      <c r="G235" s="31" t="e">
        <f>'4thQtrAnalysis'!L21</f>
        <v>#DIV/0!</v>
      </c>
    </row>
    <row r="236" spans="1:7" x14ac:dyDescent="0.25">
      <c r="A236" s="35">
        <f>'1st Quarter'!$B$3</f>
        <v>0</v>
      </c>
      <c r="B236" s="35" t="str">
        <f>'1st Quarter'!$B$4</f>
        <v>BadgerCare Plus or SSI</v>
      </c>
      <c r="C236" s="35" t="s">
        <v>131</v>
      </c>
      <c r="D236" s="35" t="s">
        <v>26</v>
      </c>
      <c r="E236" s="37" t="s">
        <v>70</v>
      </c>
      <c r="F236" s="35">
        <f>'4thQtrAnalysis'!K22</f>
        <v>0</v>
      </c>
      <c r="G236" s="31" t="e">
        <f>'4thQtrAnalysis'!L22</f>
        <v>#DIV/0!</v>
      </c>
    </row>
    <row r="237" spans="1:7" x14ac:dyDescent="0.25">
      <c r="A237" s="35">
        <f>'1st Quarter'!$B$3</f>
        <v>0</v>
      </c>
      <c r="B237" s="35" t="str">
        <f>'1st Quarter'!$B$4</f>
        <v>BadgerCare Plus or SSI</v>
      </c>
      <c r="C237" s="35" t="s">
        <v>131</v>
      </c>
      <c r="D237" s="35" t="s">
        <v>26</v>
      </c>
      <c r="E237" s="37" t="s">
        <v>69</v>
      </c>
      <c r="F237" s="35">
        <f>'4thQtrAnalysis'!K23</f>
        <v>0</v>
      </c>
      <c r="G237" s="31" t="e">
        <f>'4thQtrAnalysis'!L23</f>
        <v>#DIV/0!</v>
      </c>
    </row>
    <row r="238" spans="1:7" x14ac:dyDescent="0.25">
      <c r="A238" s="35">
        <f>'1st Quarter'!$B$3</f>
        <v>0</v>
      </c>
      <c r="B238" s="35" t="str">
        <f>'1st Quarter'!$B$4</f>
        <v>BadgerCare Plus or SSI</v>
      </c>
      <c r="C238" s="35" t="s">
        <v>131</v>
      </c>
      <c r="D238" s="35" t="s">
        <v>26</v>
      </c>
      <c r="E238" s="37" t="s">
        <v>89</v>
      </c>
      <c r="F238" s="35">
        <f>'4thQtrAnalysis'!K24</f>
        <v>0</v>
      </c>
      <c r="G238" s="31" t="e">
        <f>'4thQtrAnalysis'!L24</f>
        <v>#DIV/0!</v>
      </c>
    </row>
    <row r="239" spans="1:7" x14ac:dyDescent="0.25">
      <c r="A239" s="35">
        <f>'1st Quarter'!$B$3</f>
        <v>0</v>
      </c>
      <c r="B239" s="35" t="str">
        <f>'1st Quarter'!$B$4</f>
        <v>BadgerCare Plus or SSI</v>
      </c>
      <c r="C239" s="35" t="s">
        <v>131</v>
      </c>
      <c r="D239" s="35" t="s">
        <v>26</v>
      </c>
      <c r="E239" s="37" t="s">
        <v>90</v>
      </c>
      <c r="F239" s="35">
        <f>'4thQtrAnalysis'!K25</f>
        <v>0</v>
      </c>
      <c r="G239" s="31" t="e">
        <f>'4thQtrAnalysis'!L25</f>
        <v>#DIV/0!</v>
      </c>
    </row>
    <row r="240" spans="1:7" x14ac:dyDescent="0.25">
      <c r="A240" s="35">
        <f>'1st Quarter'!$B$3</f>
        <v>0</v>
      </c>
      <c r="B240" s="35" t="str">
        <f>'1st Quarter'!$B$4</f>
        <v>BadgerCare Plus or SSI</v>
      </c>
      <c r="C240" s="35" t="s">
        <v>131</v>
      </c>
      <c r="D240" s="35" t="s">
        <v>26</v>
      </c>
      <c r="E240" s="37" t="s">
        <v>33</v>
      </c>
      <c r="F240" s="35">
        <f>'4thQtrAnalysis'!K26</f>
        <v>0</v>
      </c>
      <c r="G240" s="31" t="e">
        <f>'4thQtrAnalysis'!L26</f>
        <v>#DIV/0!</v>
      </c>
    </row>
    <row r="241" spans="1:7" x14ac:dyDescent="0.25">
      <c r="A241" s="35">
        <f>'1st Quarter'!$B$3</f>
        <v>0</v>
      </c>
      <c r="B241" s="35" t="str">
        <f>'1st Quarter'!$B$4</f>
        <v>BadgerCare Plus or SSI</v>
      </c>
      <c r="C241" s="35" t="s">
        <v>131</v>
      </c>
      <c r="D241" s="35" t="s">
        <v>26</v>
      </c>
      <c r="E241" s="86" t="s">
        <v>20</v>
      </c>
      <c r="F241" s="35">
        <f>'4thQtrAnalysis'!K27</f>
        <v>0</v>
      </c>
      <c r="G241" s="31" t="e">
        <f>'4thQtrAnalysis'!L27</f>
        <v>#DIV/0!</v>
      </c>
    </row>
  </sheetData>
  <sheetProtection algorithmName="SHA-512" hashValue="sZKDj5PL9eDGDSGsW+12QwhJe5QTCm3lXNI6JTrAtqGe+l2VvRnAuMa25rQsSQYjdRHwnek8Z0P5h4gW05S+Fg==" saltValue="LQr+Xu2szUwBvV3qR/pCNw==" spinCount="100000"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647F-FFBE-4C14-81BE-8247493F81BE}">
  <dimension ref="A1:C61"/>
  <sheetViews>
    <sheetView workbookViewId="0">
      <selection activeCell="L10" sqref="L10"/>
    </sheetView>
  </sheetViews>
  <sheetFormatPr defaultRowHeight="13.2" x14ac:dyDescent="0.25"/>
  <cols>
    <col min="1" max="1" width="21.5546875" bestFit="1" customWidth="1"/>
    <col min="2" max="2" width="31.109375" customWidth="1"/>
  </cols>
  <sheetData>
    <row r="1" spans="1:3" x14ac:dyDescent="0.25">
      <c r="A1" s="35" t="s">
        <v>122</v>
      </c>
      <c r="B1" s="35"/>
    </row>
    <row r="2" spans="1:3" x14ac:dyDescent="0.25">
      <c r="A2" s="35" t="s">
        <v>134</v>
      </c>
      <c r="B2" s="35" t="s">
        <v>133</v>
      </c>
      <c r="C2">
        <f>SUM('List for Export'!F2,'List for Export'!F62,'List for Export'!F122,'List for Export'!F182)</f>
        <v>0</v>
      </c>
    </row>
    <row r="3" spans="1:3" x14ac:dyDescent="0.25">
      <c r="A3" s="35" t="s">
        <v>126</v>
      </c>
      <c r="B3" s="70" t="s">
        <v>37</v>
      </c>
      <c r="C3" s="35">
        <f>SUM('List for Export'!F3,'List for Export'!F63,'List for Export'!F123,'List for Export'!F183)</f>
        <v>0</v>
      </c>
    </row>
    <row r="4" spans="1:3" x14ac:dyDescent="0.25">
      <c r="A4" s="35" t="s">
        <v>126</v>
      </c>
      <c r="B4" s="70" t="s">
        <v>48</v>
      </c>
      <c r="C4" s="35">
        <f>SUM('List for Export'!F4,'List for Export'!F64,'List for Export'!F124,'List for Export'!F184)</f>
        <v>0</v>
      </c>
    </row>
    <row r="5" spans="1:3" x14ac:dyDescent="0.25">
      <c r="A5" s="35" t="s">
        <v>126</v>
      </c>
      <c r="B5" s="86" t="s">
        <v>20</v>
      </c>
      <c r="C5" s="35">
        <f>SUM('List for Export'!F5,'List for Export'!F65,'List for Export'!F125,'List for Export'!F185)</f>
        <v>0</v>
      </c>
    </row>
    <row r="6" spans="1:3" x14ac:dyDescent="0.25">
      <c r="A6" s="35" t="s">
        <v>14</v>
      </c>
      <c r="B6" s="36" t="s">
        <v>29</v>
      </c>
      <c r="C6" s="35">
        <f>SUM('List for Export'!F6,'List for Export'!F66,'List for Export'!F126,'List for Export'!F186)</f>
        <v>0</v>
      </c>
    </row>
    <row r="7" spans="1:3" x14ac:dyDescent="0.25">
      <c r="A7" s="35" t="s">
        <v>14</v>
      </c>
      <c r="B7" s="36" t="s">
        <v>5</v>
      </c>
      <c r="C7" s="35">
        <f>SUM('List for Export'!F7,'List for Export'!F67,'List for Export'!F127,'List for Export'!F187)</f>
        <v>0</v>
      </c>
    </row>
    <row r="8" spans="1:3" x14ac:dyDescent="0.25">
      <c r="A8" s="35" t="s">
        <v>14</v>
      </c>
      <c r="B8" s="36" t="s">
        <v>3</v>
      </c>
      <c r="C8" s="35">
        <f>SUM('List for Export'!F8,'List for Export'!F68,'List for Export'!F128,'List for Export'!F188)</f>
        <v>0</v>
      </c>
    </row>
    <row r="9" spans="1:3" x14ac:dyDescent="0.25">
      <c r="A9" s="35" t="s">
        <v>14</v>
      </c>
      <c r="B9" s="37" t="s">
        <v>17</v>
      </c>
      <c r="C9" s="35">
        <f>SUM('List for Export'!F9,'List for Export'!F69,'List for Export'!F129,'List for Export'!F189)</f>
        <v>0</v>
      </c>
    </row>
    <row r="10" spans="1:3" x14ac:dyDescent="0.25">
      <c r="A10" s="35" t="s">
        <v>14</v>
      </c>
      <c r="B10" s="36" t="s">
        <v>12</v>
      </c>
      <c r="C10" s="35">
        <f>SUM('List for Export'!F10,'List for Export'!F70,'List for Export'!F130,'List for Export'!F190)</f>
        <v>0</v>
      </c>
    </row>
    <row r="11" spans="1:3" x14ac:dyDescent="0.25">
      <c r="A11" s="35" t="s">
        <v>14</v>
      </c>
      <c r="B11" s="36" t="s">
        <v>6</v>
      </c>
      <c r="C11" s="35">
        <f>SUM('List for Export'!F11,'List for Export'!F71,'List for Export'!F131,'List for Export'!F191)</f>
        <v>0</v>
      </c>
    </row>
    <row r="12" spans="1:3" x14ac:dyDescent="0.25">
      <c r="A12" s="35" t="s">
        <v>14</v>
      </c>
      <c r="B12" s="86" t="s">
        <v>20</v>
      </c>
      <c r="C12" s="35">
        <f>SUM('List for Export'!F12,'List for Export'!F72,'List for Export'!F132,'List for Export'!F192)</f>
        <v>0</v>
      </c>
    </row>
    <row r="13" spans="1:3" x14ac:dyDescent="0.25">
      <c r="A13" s="35" t="s">
        <v>21</v>
      </c>
      <c r="B13" s="37" t="s">
        <v>54</v>
      </c>
      <c r="C13" s="35">
        <f>SUM('List for Export'!F13,'List for Export'!F73,'List for Export'!F133,'List for Export'!F193)</f>
        <v>0</v>
      </c>
    </row>
    <row r="14" spans="1:3" x14ac:dyDescent="0.25">
      <c r="A14" s="35" t="s">
        <v>21</v>
      </c>
      <c r="B14" s="37" t="s">
        <v>50</v>
      </c>
      <c r="C14" s="35">
        <f>SUM('List for Export'!F14,'List for Export'!F74,'List for Export'!F134,'List for Export'!F194)</f>
        <v>0</v>
      </c>
    </row>
    <row r="15" spans="1:3" ht="26.4" x14ac:dyDescent="0.25">
      <c r="A15" s="35" t="s">
        <v>21</v>
      </c>
      <c r="B15" s="37" t="s">
        <v>55</v>
      </c>
      <c r="C15" s="35">
        <f>SUM('List for Export'!F15,'List for Export'!F75,'List for Export'!F135,'List for Export'!F195)</f>
        <v>0</v>
      </c>
    </row>
    <row r="16" spans="1:3" ht="39.6" x14ac:dyDescent="0.25">
      <c r="A16" s="35" t="s">
        <v>21</v>
      </c>
      <c r="B16" s="37" t="s">
        <v>57</v>
      </c>
      <c r="C16" s="35">
        <f>SUM('List for Export'!F16,'List for Export'!F76,'List for Export'!F136,'List for Export'!F196)</f>
        <v>0</v>
      </c>
    </row>
    <row r="17" spans="1:3" x14ac:dyDescent="0.25">
      <c r="A17" s="35" t="s">
        <v>21</v>
      </c>
      <c r="B17" s="37" t="s">
        <v>52</v>
      </c>
      <c r="C17" s="35">
        <f>SUM('List for Export'!F17,'List for Export'!F77,'List for Export'!F137,'List for Export'!F197)</f>
        <v>0</v>
      </c>
    </row>
    <row r="18" spans="1:3" x14ac:dyDescent="0.25">
      <c r="A18" s="35" t="s">
        <v>21</v>
      </c>
      <c r="B18" s="37" t="s">
        <v>51</v>
      </c>
      <c r="C18" s="35">
        <f>SUM('List for Export'!F18,'List for Export'!F78,'List for Export'!F138,'List for Export'!F198)</f>
        <v>0</v>
      </c>
    </row>
    <row r="19" spans="1:3" x14ac:dyDescent="0.25">
      <c r="A19" s="35" t="s">
        <v>21</v>
      </c>
      <c r="B19" s="37" t="s">
        <v>81</v>
      </c>
      <c r="C19" s="35">
        <f>SUM('List for Export'!F19,'List for Export'!F79,'List for Export'!F139,'List for Export'!F199)</f>
        <v>0</v>
      </c>
    </row>
    <row r="20" spans="1:3" x14ac:dyDescent="0.25">
      <c r="A20" s="35" t="s">
        <v>21</v>
      </c>
      <c r="B20" s="37" t="s">
        <v>49</v>
      </c>
      <c r="C20" s="35">
        <f>SUM('List for Export'!F20,'List for Export'!F80,'List for Export'!F140,'List for Export'!F200)</f>
        <v>0</v>
      </c>
    </row>
    <row r="21" spans="1:3" x14ac:dyDescent="0.25">
      <c r="A21" s="35" t="s">
        <v>21</v>
      </c>
      <c r="B21" s="37" t="s">
        <v>56</v>
      </c>
      <c r="C21" s="35">
        <f>SUM('List for Export'!F21,'List for Export'!F81,'List for Export'!F141,'List for Export'!F201)</f>
        <v>0</v>
      </c>
    </row>
    <row r="22" spans="1:3" x14ac:dyDescent="0.25">
      <c r="A22" s="35" t="s">
        <v>21</v>
      </c>
      <c r="B22" s="37" t="s">
        <v>53</v>
      </c>
      <c r="C22" s="35">
        <f>SUM('List for Export'!F22,'List for Export'!F82,'List for Export'!F142,'List for Export'!F202)</f>
        <v>0</v>
      </c>
    </row>
    <row r="23" spans="1:3" x14ac:dyDescent="0.25">
      <c r="A23" s="35" t="s">
        <v>21</v>
      </c>
      <c r="B23" s="37" t="s">
        <v>6</v>
      </c>
      <c r="C23" s="35">
        <f>SUM('List for Export'!F23,'List for Export'!F83,'List for Export'!F143,'List for Export'!F203)</f>
        <v>0</v>
      </c>
    </row>
    <row r="24" spans="1:3" x14ac:dyDescent="0.25">
      <c r="A24" s="35" t="s">
        <v>21</v>
      </c>
      <c r="B24" s="86" t="s">
        <v>20</v>
      </c>
      <c r="C24" s="35">
        <f>SUM('List for Export'!F24,'List for Export'!F84,'List for Export'!F144,'List for Export'!F204)</f>
        <v>0</v>
      </c>
    </row>
    <row r="25" spans="1:3" x14ac:dyDescent="0.25">
      <c r="A25" s="35" t="s">
        <v>115</v>
      </c>
      <c r="B25" s="37" t="s">
        <v>60</v>
      </c>
      <c r="C25" s="35">
        <f>SUM('List for Export'!F25,'List for Export'!F85,'List for Export'!F145,'List for Export'!F205)</f>
        <v>0</v>
      </c>
    </row>
    <row r="26" spans="1:3" x14ac:dyDescent="0.25">
      <c r="A26" s="35" t="s">
        <v>115</v>
      </c>
      <c r="B26" s="37" t="s">
        <v>61</v>
      </c>
      <c r="C26" s="35">
        <f>SUM('List for Export'!F26,'List for Export'!F86,'List for Export'!F146,'List for Export'!F206)</f>
        <v>0</v>
      </c>
    </row>
    <row r="27" spans="1:3" x14ac:dyDescent="0.25">
      <c r="A27" s="35" t="s">
        <v>115</v>
      </c>
      <c r="B27" s="37" t="s">
        <v>62</v>
      </c>
      <c r="C27" s="35">
        <f>SUM('List for Export'!F27,'List for Export'!F87,'List for Export'!F147,'List for Export'!F207)</f>
        <v>0</v>
      </c>
    </row>
    <row r="28" spans="1:3" x14ac:dyDescent="0.25">
      <c r="A28" s="35" t="s">
        <v>115</v>
      </c>
      <c r="B28" s="37" t="s">
        <v>63</v>
      </c>
      <c r="C28" s="35">
        <f>SUM('List for Export'!F28,'List for Export'!F88,'List for Export'!F148,'List for Export'!F208)</f>
        <v>0</v>
      </c>
    </row>
    <row r="29" spans="1:3" ht="26.4" x14ac:dyDescent="0.25">
      <c r="A29" s="35" t="s">
        <v>115</v>
      </c>
      <c r="B29" s="37" t="s">
        <v>58</v>
      </c>
      <c r="C29" s="35">
        <f>SUM('List for Export'!F29,'List for Export'!F89,'List for Export'!F149,'List for Export'!F209)</f>
        <v>0</v>
      </c>
    </row>
    <row r="30" spans="1:3" ht="26.4" x14ac:dyDescent="0.25">
      <c r="A30" s="35" t="s">
        <v>115</v>
      </c>
      <c r="B30" s="37" t="s">
        <v>40</v>
      </c>
      <c r="C30" s="35">
        <f>SUM('List for Export'!F30,'List for Export'!F90,'List for Export'!F150,'List for Export'!F210)</f>
        <v>0</v>
      </c>
    </row>
    <row r="31" spans="1:3" x14ac:dyDescent="0.25">
      <c r="A31" s="35" t="s">
        <v>115</v>
      </c>
      <c r="B31" s="86" t="s">
        <v>20</v>
      </c>
      <c r="C31" s="35">
        <f>SUM('List for Export'!F31,'List for Export'!F91,'List for Export'!F151,'List for Export'!F211)</f>
        <v>0</v>
      </c>
    </row>
    <row r="32" spans="1:3" x14ac:dyDescent="0.25">
      <c r="A32" s="35" t="s">
        <v>0</v>
      </c>
      <c r="B32" s="37" t="s">
        <v>38</v>
      </c>
      <c r="C32" s="35">
        <f>SUM('List for Export'!F32,'List for Export'!F92,'List for Export'!F152,'List for Export'!F212)</f>
        <v>0</v>
      </c>
    </row>
    <row r="33" spans="1:3" ht="39.6" x14ac:dyDescent="0.25">
      <c r="A33" s="35" t="s">
        <v>0</v>
      </c>
      <c r="B33" s="37" t="s">
        <v>72</v>
      </c>
      <c r="C33" s="35">
        <f>SUM('List for Export'!F33,'List for Export'!F93,'List for Export'!F153,'List for Export'!F213)</f>
        <v>0</v>
      </c>
    </row>
    <row r="34" spans="1:3" x14ac:dyDescent="0.25">
      <c r="A34" s="35" t="s">
        <v>0</v>
      </c>
      <c r="B34" s="37" t="s">
        <v>73</v>
      </c>
      <c r="C34" s="35">
        <f>SUM('List for Export'!F34,'List for Export'!F94,'List for Export'!F154,'List for Export'!F214)</f>
        <v>0</v>
      </c>
    </row>
    <row r="35" spans="1:3" x14ac:dyDescent="0.25">
      <c r="A35" s="35" t="s">
        <v>0</v>
      </c>
      <c r="B35" s="37" t="s">
        <v>102</v>
      </c>
      <c r="C35" s="35">
        <f>SUM('List for Export'!F35,'List for Export'!F95,'List for Export'!F155,'List for Export'!F215)</f>
        <v>0</v>
      </c>
    </row>
    <row r="36" spans="1:3" x14ac:dyDescent="0.25">
      <c r="A36" s="35" t="s">
        <v>0</v>
      </c>
      <c r="B36" s="36" t="s">
        <v>114</v>
      </c>
      <c r="C36" s="35">
        <f>SUM('List for Export'!F36,'List for Export'!F96,'List for Export'!F156,'List for Export'!F216)</f>
        <v>0</v>
      </c>
    </row>
    <row r="37" spans="1:3" x14ac:dyDescent="0.25">
      <c r="A37" s="35" t="s">
        <v>0</v>
      </c>
      <c r="B37" s="37" t="s">
        <v>74</v>
      </c>
      <c r="C37" s="35">
        <f>SUM('List for Export'!F37,'List for Export'!F97,'List for Export'!F157,'List for Export'!F217)</f>
        <v>0</v>
      </c>
    </row>
    <row r="38" spans="1:3" ht="26.4" x14ac:dyDescent="0.25">
      <c r="A38" s="35" t="s">
        <v>0</v>
      </c>
      <c r="B38" s="37" t="s">
        <v>104</v>
      </c>
      <c r="C38" s="35">
        <f>SUM('List for Export'!F38,'List for Export'!F98,'List for Export'!F158,'List for Export'!F218)</f>
        <v>0</v>
      </c>
    </row>
    <row r="39" spans="1:3" x14ac:dyDescent="0.25">
      <c r="A39" s="35" t="s">
        <v>0</v>
      </c>
      <c r="B39" s="36" t="s">
        <v>105</v>
      </c>
      <c r="C39" s="35">
        <f>SUM('List for Export'!F39,'List for Export'!F99,'List for Export'!F159,'List for Export'!F219)</f>
        <v>0</v>
      </c>
    </row>
    <row r="40" spans="1:3" x14ac:dyDescent="0.25">
      <c r="A40" s="35" t="s">
        <v>0</v>
      </c>
      <c r="B40" s="36" t="s">
        <v>106</v>
      </c>
      <c r="C40" s="35">
        <f>SUM('List for Export'!F40,'List for Export'!F100,'List for Export'!F160,'List for Export'!F220)</f>
        <v>0</v>
      </c>
    </row>
    <row r="41" spans="1:3" x14ac:dyDescent="0.25">
      <c r="A41" s="35" t="s">
        <v>0</v>
      </c>
      <c r="B41" s="36" t="s">
        <v>107</v>
      </c>
      <c r="C41" s="35">
        <f>SUM('List for Export'!F41,'List for Export'!F101,'List for Export'!F161,'List for Export'!F221)</f>
        <v>0</v>
      </c>
    </row>
    <row r="42" spans="1:3" ht="26.4" x14ac:dyDescent="0.25">
      <c r="A42" s="35" t="s">
        <v>0</v>
      </c>
      <c r="B42" s="37" t="s">
        <v>108</v>
      </c>
      <c r="C42" s="35">
        <f>SUM('List for Export'!F42,'List for Export'!F102,'List for Export'!F162,'List for Export'!F222)</f>
        <v>0</v>
      </c>
    </row>
    <row r="43" spans="1:3" ht="39.6" x14ac:dyDescent="0.25">
      <c r="A43" s="35" t="s">
        <v>0</v>
      </c>
      <c r="B43" s="37" t="s">
        <v>109</v>
      </c>
      <c r="C43" s="35">
        <f>SUM('List for Export'!F43,'List for Export'!F103,'List for Export'!F163,'List for Export'!F223)</f>
        <v>0</v>
      </c>
    </row>
    <row r="44" spans="1:3" x14ac:dyDescent="0.25">
      <c r="A44" s="35" t="s">
        <v>0</v>
      </c>
      <c r="B44" s="37" t="s">
        <v>59</v>
      </c>
      <c r="C44" s="35">
        <f>SUM('List for Export'!F44,'List for Export'!F104,'List for Export'!F164,'List for Export'!F224)</f>
        <v>0</v>
      </c>
    </row>
    <row r="45" spans="1:3" x14ac:dyDescent="0.25">
      <c r="A45" s="35" t="s">
        <v>0</v>
      </c>
      <c r="B45" s="36" t="s">
        <v>113</v>
      </c>
      <c r="C45" s="35">
        <f>SUM('List for Export'!F45,'List for Export'!F105,'List for Export'!F165,'List for Export'!F225)</f>
        <v>0</v>
      </c>
    </row>
    <row r="46" spans="1:3" x14ac:dyDescent="0.25">
      <c r="A46" s="35" t="s">
        <v>0</v>
      </c>
      <c r="B46" s="36" t="s">
        <v>112</v>
      </c>
      <c r="C46" s="35">
        <f>SUM('List for Export'!F46,'List for Export'!F106,'List for Export'!F166,'List for Export'!F226)</f>
        <v>0</v>
      </c>
    </row>
    <row r="47" spans="1:3" ht="26.4" x14ac:dyDescent="0.25">
      <c r="A47" s="35" t="s">
        <v>0</v>
      </c>
      <c r="B47" s="37" t="s">
        <v>39</v>
      </c>
      <c r="C47" s="35">
        <f>SUM('List for Export'!F47,'List for Export'!F107,'List for Export'!F167,'List for Export'!F227)</f>
        <v>0</v>
      </c>
    </row>
    <row r="48" spans="1:3" ht="26.4" x14ac:dyDescent="0.25">
      <c r="A48" s="35" t="s">
        <v>0</v>
      </c>
      <c r="B48" s="36" t="s">
        <v>58</v>
      </c>
      <c r="C48" s="35">
        <f>SUM('List for Export'!F48,'List for Export'!F108,'List for Export'!F168,'List for Export'!F228)</f>
        <v>0</v>
      </c>
    </row>
    <row r="49" spans="1:3" x14ac:dyDescent="0.25">
      <c r="A49" s="35" t="s">
        <v>0</v>
      </c>
      <c r="B49" s="86" t="s">
        <v>20</v>
      </c>
      <c r="C49" s="35">
        <f>SUM('List for Export'!F49,'List for Export'!F109,'List for Export'!F169,'List for Export'!F229)</f>
        <v>0</v>
      </c>
    </row>
    <row r="50" spans="1:3" x14ac:dyDescent="0.25">
      <c r="A50" s="35" t="s">
        <v>26</v>
      </c>
      <c r="B50" s="37" t="s">
        <v>87</v>
      </c>
      <c r="C50" s="35">
        <f>SUM('List for Export'!F50,'List for Export'!F110,'List for Export'!F170,'List for Export'!F230)</f>
        <v>0</v>
      </c>
    </row>
    <row r="51" spans="1:3" x14ac:dyDescent="0.25">
      <c r="A51" s="35" t="s">
        <v>26</v>
      </c>
      <c r="B51" s="37" t="s">
        <v>88</v>
      </c>
      <c r="C51" s="35">
        <f>SUM('List for Export'!F51,'List for Export'!F111,'List for Export'!F171,'List for Export'!F231)</f>
        <v>0</v>
      </c>
    </row>
    <row r="52" spans="1:3" x14ac:dyDescent="0.25">
      <c r="A52" s="35" t="s">
        <v>26</v>
      </c>
      <c r="B52" s="37" t="s">
        <v>91</v>
      </c>
      <c r="C52" s="35">
        <f>SUM('List for Export'!F52,'List for Export'!F112,'List for Export'!F172,'List for Export'!F232)</f>
        <v>0</v>
      </c>
    </row>
    <row r="53" spans="1:3" x14ac:dyDescent="0.25">
      <c r="A53" s="35" t="s">
        <v>26</v>
      </c>
      <c r="B53" s="37" t="s">
        <v>84</v>
      </c>
      <c r="C53" s="35">
        <f>SUM('List for Export'!F53,'List for Export'!F113,'List for Export'!F173,'List for Export'!F233)</f>
        <v>0</v>
      </c>
    </row>
    <row r="54" spans="1:3" x14ac:dyDescent="0.25">
      <c r="A54" s="35" t="s">
        <v>26</v>
      </c>
      <c r="B54" s="37" t="s">
        <v>85</v>
      </c>
      <c r="C54" s="35">
        <f>SUM('List for Export'!F54,'List for Export'!F114,'List for Export'!F174,'List for Export'!F234)</f>
        <v>0</v>
      </c>
    </row>
    <row r="55" spans="1:3" x14ac:dyDescent="0.25">
      <c r="A55" s="35" t="s">
        <v>26</v>
      </c>
      <c r="B55" s="37" t="s">
        <v>86</v>
      </c>
      <c r="C55" s="35">
        <f>SUM('List for Export'!F55,'List for Export'!F115,'List for Export'!F175,'List for Export'!F235)</f>
        <v>0</v>
      </c>
    </row>
    <row r="56" spans="1:3" x14ac:dyDescent="0.25">
      <c r="A56" s="35" t="s">
        <v>26</v>
      </c>
      <c r="B56" s="37" t="s">
        <v>70</v>
      </c>
      <c r="C56" s="35">
        <f>SUM('List for Export'!F56,'List for Export'!F116,'List for Export'!F176,'List for Export'!F236)</f>
        <v>0</v>
      </c>
    </row>
    <row r="57" spans="1:3" x14ac:dyDescent="0.25">
      <c r="A57" s="35" t="s">
        <v>26</v>
      </c>
      <c r="B57" s="37" t="s">
        <v>69</v>
      </c>
      <c r="C57" s="35">
        <f>SUM('List for Export'!F57,'List for Export'!F117,'List for Export'!F177,'List for Export'!F237)</f>
        <v>0</v>
      </c>
    </row>
    <row r="58" spans="1:3" x14ac:dyDescent="0.25">
      <c r="A58" s="35" t="s">
        <v>26</v>
      </c>
      <c r="B58" s="37" t="s">
        <v>89</v>
      </c>
      <c r="C58" s="35">
        <f>SUM('List for Export'!F58,'List for Export'!F118,'List for Export'!F178,'List for Export'!F238)</f>
        <v>0</v>
      </c>
    </row>
    <row r="59" spans="1:3" x14ac:dyDescent="0.25">
      <c r="A59" s="35" t="s">
        <v>26</v>
      </c>
      <c r="B59" s="37" t="s">
        <v>90</v>
      </c>
      <c r="C59" s="35">
        <f>SUM('List for Export'!F59,'List for Export'!F119,'List for Export'!F179,'List for Export'!F239)</f>
        <v>0</v>
      </c>
    </row>
    <row r="60" spans="1:3" x14ac:dyDescent="0.25">
      <c r="A60" s="35" t="s">
        <v>26</v>
      </c>
      <c r="B60" s="37" t="s">
        <v>33</v>
      </c>
      <c r="C60" s="35">
        <f>SUM('List for Export'!F60,'List for Export'!F120,'List for Export'!F180,'List for Export'!F240)</f>
        <v>0</v>
      </c>
    </row>
    <row r="61" spans="1:3" x14ac:dyDescent="0.25">
      <c r="A61" s="35" t="s">
        <v>26</v>
      </c>
      <c r="B61" s="86" t="s">
        <v>20</v>
      </c>
      <c r="C61" s="35">
        <f>SUM('List for Export'!F61,'List for Export'!F121,'List for Export'!F181,'List for Export'!F241)</f>
        <v>0</v>
      </c>
    </row>
  </sheetData>
  <sheetProtection algorithmName="SHA-512" hashValue="+Emf9CjBQ5ZKtBwU/nmb1YxCBR1KaTj+A7HJh0SUSy8/9FcSGNW3vUqlh95ZGmbs37dS7XEZ4Z3YiU+cmvNJZA==" saltValue="7slPkmM25Mpxv79XeFoyA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30" sqref="O30"/>
    </sheetView>
  </sheetViews>
  <sheetFormatPr defaultRowHeight="13.2" x14ac:dyDescent="0.25"/>
  <sheetData/>
  <sheetProtection algorithmName="SHA-512" hashValue="an6xhcTOaP7uY0wAfk+jgpV4RAxK4f7g6H9g0/Ujk5ByIW7RBrCGm2gZHc9oL/8z6GdqAk86y2Hg0qQ3Y5PoXA==" saltValue="o7/cQueNYFbZxSPxQ2NB5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F328-A825-4424-AF58-5AF782BF115E}">
  <dimension ref="A1"/>
  <sheetViews>
    <sheetView workbookViewId="0"/>
  </sheetViews>
  <sheetFormatPr defaultRowHeight="13.2" x14ac:dyDescent="0.25"/>
  <sheetData/>
  <sheetProtection algorithmName="SHA-512" hashValue="VZZ6/JHCRYjOrqkIR9FLtdwVubbZsRfPUDrL2HXBIJr0krQMafT6G3aWfjR7YyU2dSIXs078XedqDZBz/FLLjQ==" saltValue="wR2HM/wbfpCuDZ0nV7DeI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35" sqref="F35"/>
    </sheetView>
  </sheetViews>
  <sheetFormatPr defaultRowHeight="13.2" x14ac:dyDescent="0.25"/>
  <sheetData/>
  <sheetProtection algorithmName="SHA-512" hashValue="mzEBJ24Sykj9Y4lWOHd6ZIg64NdSgu9F1KGXpcWMy7uQ62SKCwcwzh3Amhfvq3ruL5p3E/QfHwwwkHCPFhVmsg==" saltValue="j4AFCsBDTmnHSjVJlChjM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7" workbookViewId="0">
      <selection activeCell="T21" sqref="T21"/>
    </sheetView>
  </sheetViews>
  <sheetFormatPr defaultRowHeight="13.2" x14ac:dyDescent="0.25"/>
  <sheetData/>
  <sheetProtection algorithmName="SHA-512" hashValue="zWa3HypQ8558cszuWDTZu3nw3LDAxDJii61oDvJjPqeoWl+DaLTZglrecrmvlqOWSAwuZA0pZPYNUtOH+hrAlA==" saltValue="uwaOq1rfnEaVdzMMFDGXh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X1000"/>
  <sheetViews>
    <sheetView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5.109375" style="9" customWidth="1"/>
    <col min="2" max="4" width="22.109375" style="9" customWidth="1"/>
    <col min="5" max="5" width="16.88671875" style="9" customWidth="1"/>
    <col min="6" max="6" width="23" style="9" customWidth="1"/>
    <col min="7" max="7" width="17" style="9" customWidth="1"/>
    <col min="8" max="8" width="30.6640625" style="9" customWidth="1"/>
    <col min="9" max="9" width="49.44140625" style="9" customWidth="1"/>
    <col min="10" max="10" width="31" style="9" customWidth="1"/>
    <col min="11" max="11" width="34.6640625" style="9" customWidth="1"/>
    <col min="12" max="12" width="53.109375" style="9" customWidth="1"/>
    <col min="13" max="13" width="21.5546875" style="9" customWidth="1"/>
    <col min="14" max="14" width="23.109375" style="9" customWidth="1"/>
    <col min="15" max="15" width="33.6640625" style="9" customWidth="1"/>
    <col min="16" max="16" width="53.109375" style="9" customWidth="1"/>
    <col min="17" max="17" width="18.109375" style="9" customWidth="1"/>
    <col min="18" max="19" width="53.109375" style="9" customWidth="1"/>
    <col min="20" max="16384" width="8.88671875" style="11"/>
  </cols>
  <sheetData>
    <row r="1" spans="1:24" s="8" customFormat="1" ht="39" customHeight="1" x14ac:dyDescent="0.25">
      <c r="A1" s="92" t="s">
        <v>135</v>
      </c>
      <c r="B1" s="92"/>
      <c r="C1" s="92"/>
      <c r="D1" s="93" t="s">
        <v>92</v>
      </c>
      <c r="E1" s="93"/>
      <c r="F1" s="93"/>
      <c r="G1" s="93"/>
      <c r="H1" s="93"/>
      <c r="I1" s="93"/>
      <c r="J1" s="64" t="s">
        <v>25</v>
      </c>
      <c r="K1" s="27"/>
      <c r="L1" s="27"/>
      <c r="M1" s="27"/>
      <c r="N1" s="27"/>
      <c r="O1" s="27"/>
      <c r="P1" s="27"/>
      <c r="Q1" s="76"/>
      <c r="R1" s="76"/>
      <c r="S1" s="76"/>
    </row>
    <row r="2" spans="1:24" ht="31.95" customHeight="1" x14ac:dyDescent="0.25">
      <c r="A2" s="65" t="s">
        <v>16</v>
      </c>
      <c r="B2" s="16" t="s">
        <v>16</v>
      </c>
      <c r="C2" s="16"/>
      <c r="F2" s="16" t="s">
        <v>97</v>
      </c>
      <c r="G2" s="58"/>
      <c r="H2" s="16"/>
      <c r="I2" s="17" t="s">
        <v>16</v>
      </c>
      <c r="J2" s="17" t="s">
        <v>16</v>
      </c>
      <c r="K2" s="16"/>
      <c r="L2" s="16"/>
      <c r="M2" s="16"/>
      <c r="N2" s="16"/>
      <c r="O2" s="16"/>
      <c r="P2" s="16"/>
    </row>
    <row r="3" spans="1:24" ht="21" customHeight="1" x14ac:dyDescent="0.3">
      <c r="A3" s="29" t="s">
        <v>35</v>
      </c>
      <c r="B3" s="10" t="s">
        <v>16</v>
      </c>
      <c r="C3" s="16"/>
      <c r="D3" s="16"/>
      <c r="E3" s="16"/>
      <c r="F3" s="17" t="s">
        <v>16</v>
      </c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4" ht="27" customHeight="1" x14ac:dyDescent="0.3">
      <c r="A4" s="56" t="s">
        <v>28</v>
      </c>
      <c r="B4" s="57" t="s">
        <v>36</v>
      </c>
      <c r="C4" s="57"/>
      <c r="D4" s="10"/>
      <c r="E4" s="16" t="s">
        <v>101</v>
      </c>
      <c r="F4" s="94" t="s">
        <v>99</v>
      </c>
      <c r="G4" s="94"/>
      <c r="H4" s="94"/>
      <c r="I4" s="17"/>
      <c r="J4" s="17"/>
      <c r="K4" s="17"/>
      <c r="L4" s="16"/>
      <c r="M4" s="16"/>
      <c r="N4" s="16"/>
      <c r="P4" s="16"/>
      <c r="R4" s="17" t="s">
        <v>31</v>
      </c>
      <c r="S4" s="16"/>
      <c r="T4" s="16"/>
      <c r="U4" s="16"/>
      <c r="V4" s="16"/>
      <c r="W4" s="16"/>
      <c r="X4" s="16"/>
    </row>
    <row r="5" spans="1:24" ht="24.9" customHeight="1" thickBot="1" x14ac:dyDescent="0.35">
      <c r="A5" s="29" t="s">
        <v>22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24" s="62" customFormat="1" ht="88.5" customHeight="1" thickTop="1" thickBot="1" x14ac:dyDescent="0.3">
      <c r="A6" s="59" t="s">
        <v>45</v>
      </c>
      <c r="B6" s="59" t="s">
        <v>44</v>
      </c>
      <c r="C6" s="59" t="s">
        <v>77</v>
      </c>
      <c r="D6" s="59" t="s">
        <v>27</v>
      </c>
      <c r="E6" s="59" t="s">
        <v>82</v>
      </c>
      <c r="F6" s="59" t="s">
        <v>46</v>
      </c>
      <c r="G6" s="59" t="s">
        <v>71</v>
      </c>
      <c r="H6" s="59" t="s">
        <v>14</v>
      </c>
      <c r="I6" s="59" t="s">
        <v>21</v>
      </c>
      <c r="J6" s="59" t="s">
        <v>95</v>
      </c>
      <c r="K6" s="59" t="s">
        <v>96</v>
      </c>
      <c r="L6" s="59" t="s">
        <v>41</v>
      </c>
      <c r="M6" s="59" t="s">
        <v>75</v>
      </c>
      <c r="N6" s="59" t="s">
        <v>42</v>
      </c>
      <c r="O6" s="59" t="s">
        <v>26</v>
      </c>
      <c r="P6" s="59" t="s">
        <v>11</v>
      </c>
      <c r="Q6" s="59" t="s">
        <v>34</v>
      </c>
      <c r="R6" s="59" t="s">
        <v>98</v>
      </c>
      <c r="S6" s="60" t="s">
        <v>13</v>
      </c>
    </row>
    <row r="7" spans="1:24" ht="13.8" thickTop="1" x14ac:dyDescent="0.25">
      <c r="A7" s="12"/>
      <c r="B7" s="10"/>
      <c r="C7" s="10"/>
      <c r="D7" s="10"/>
      <c r="F7" s="13"/>
      <c r="G7" s="13"/>
      <c r="L7" s="10"/>
      <c r="M7" s="51"/>
      <c r="N7" s="13"/>
      <c r="P7" s="10"/>
      <c r="R7" s="10"/>
      <c r="S7" s="10"/>
    </row>
    <row r="8" spans="1:24" x14ac:dyDescent="0.25">
      <c r="A8" s="12"/>
      <c r="B8" s="10"/>
      <c r="C8" s="10"/>
      <c r="D8" s="10"/>
      <c r="F8" s="13"/>
      <c r="G8" s="13"/>
      <c r="H8" s="10"/>
      <c r="M8" s="51"/>
      <c r="N8" s="13"/>
    </row>
    <row r="9" spans="1:24" x14ac:dyDescent="0.25">
      <c r="A9" s="12"/>
      <c r="B9" s="10"/>
      <c r="C9" s="10"/>
      <c r="D9" s="10"/>
      <c r="F9" s="13"/>
      <c r="G9" s="13"/>
      <c r="M9" s="52"/>
      <c r="N9" s="13"/>
    </row>
    <row r="10" spans="1:24" x14ac:dyDescent="0.25">
      <c r="A10" s="12"/>
      <c r="B10" s="10"/>
      <c r="C10" s="10"/>
      <c r="D10" s="10"/>
      <c r="F10" s="13"/>
      <c r="G10" s="13"/>
      <c r="M10" s="51"/>
      <c r="N10" s="13"/>
    </row>
    <row r="11" spans="1:24" x14ac:dyDescent="0.25">
      <c r="A11" s="12"/>
      <c r="B11" s="10"/>
      <c r="C11" s="10"/>
      <c r="D11" s="10"/>
      <c r="F11" s="13"/>
      <c r="G11" s="13"/>
      <c r="M11" s="51"/>
      <c r="N11" s="13"/>
    </row>
    <row r="12" spans="1:24" x14ac:dyDescent="0.25">
      <c r="A12" s="12"/>
      <c r="B12" s="10"/>
      <c r="C12" s="10"/>
      <c r="D12" s="10"/>
      <c r="F12" s="13"/>
      <c r="G12" s="13"/>
      <c r="M12" s="51"/>
      <c r="N12" s="13"/>
    </row>
    <row r="13" spans="1:24" x14ac:dyDescent="0.25">
      <c r="A13" s="12"/>
      <c r="B13" s="10"/>
      <c r="C13" s="10"/>
      <c r="D13" s="10"/>
      <c r="F13" s="13"/>
      <c r="G13" s="13"/>
      <c r="M13" s="51"/>
      <c r="N13" s="13"/>
    </row>
    <row r="14" spans="1:24" x14ac:dyDescent="0.25">
      <c r="A14" s="12"/>
      <c r="B14" s="10"/>
      <c r="C14" s="10"/>
      <c r="D14" s="10"/>
      <c r="F14" s="13"/>
      <c r="G14" s="13"/>
      <c r="H14" s="10"/>
      <c r="M14" s="51"/>
      <c r="N14" s="13"/>
    </row>
    <row r="15" spans="1:24" x14ac:dyDescent="0.25">
      <c r="A15" s="12"/>
      <c r="B15" s="10"/>
      <c r="C15" s="10"/>
      <c r="D15" s="10"/>
      <c r="F15" s="13"/>
      <c r="G15" s="13"/>
      <c r="M15" s="51"/>
      <c r="N15" s="13"/>
    </row>
    <row r="16" spans="1:24" x14ac:dyDescent="0.25">
      <c r="A16" s="12"/>
      <c r="B16" s="10"/>
      <c r="C16" s="10"/>
      <c r="D16" s="10"/>
      <c r="F16" s="13"/>
      <c r="G16" s="13"/>
      <c r="M16" s="51"/>
      <c r="N16" s="13"/>
    </row>
    <row r="17" spans="1:14" x14ac:dyDescent="0.25">
      <c r="A17" s="12"/>
      <c r="B17" s="10"/>
      <c r="C17" s="10"/>
      <c r="D17" s="10"/>
      <c r="F17" s="13"/>
      <c r="G17" s="13"/>
      <c r="M17" s="51"/>
      <c r="N17" s="13"/>
    </row>
    <row r="18" spans="1:14" x14ac:dyDescent="0.25">
      <c r="A18" s="12"/>
      <c r="B18" s="10"/>
      <c r="C18" s="10"/>
      <c r="D18" s="10"/>
      <c r="F18" s="13"/>
      <c r="G18" s="13"/>
      <c r="M18" s="51"/>
      <c r="N18" s="13"/>
    </row>
    <row r="19" spans="1:14" x14ac:dyDescent="0.25">
      <c r="A19" s="12"/>
      <c r="B19" s="10"/>
      <c r="C19" s="10"/>
      <c r="D19" s="10"/>
      <c r="F19" s="13"/>
      <c r="G19" s="13"/>
      <c r="M19" s="51"/>
      <c r="N19" s="13"/>
    </row>
    <row r="20" spans="1:14" x14ac:dyDescent="0.25">
      <c r="A20" s="12"/>
      <c r="B20" s="10"/>
      <c r="C20" s="10"/>
      <c r="D20" s="10"/>
      <c r="F20" s="13"/>
      <c r="G20" s="13"/>
      <c r="H20" s="10"/>
      <c r="M20" s="51"/>
      <c r="N20" s="13"/>
    </row>
    <row r="21" spans="1:14" x14ac:dyDescent="0.25">
      <c r="A21" s="12"/>
      <c r="B21" s="10"/>
      <c r="C21" s="10"/>
      <c r="D21" s="10"/>
      <c r="F21" s="13"/>
      <c r="G21" s="13"/>
      <c r="M21" s="51"/>
      <c r="N21" s="13"/>
    </row>
    <row r="22" spans="1:14" x14ac:dyDescent="0.25">
      <c r="A22" s="12"/>
      <c r="B22" s="10"/>
      <c r="C22" s="10"/>
      <c r="D22" s="10"/>
      <c r="F22" s="13"/>
      <c r="G22" s="13"/>
      <c r="M22" s="51"/>
      <c r="N22" s="13"/>
    </row>
    <row r="23" spans="1:14" x14ac:dyDescent="0.25">
      <c r="A23" s="12"/>
      <c r="B23" s="10"/>
      <c r="C23" s="10"/>
      <c r="D23" s="10"/>
      <c r="F23" s="13"/>
      <c r="G23" s="13"/>
      <c r="M23" s="51"/>
      <c r="N23" s="13"/>
    </row>
    <row r="24" spans="1:14" x14ac:dyDescent="0.25">
      <c r="A24" s="12"/>
      <c r="B24" s="10"/>
      <c r="C24" s="10"/>
      <c r="D24" s="10"/>
      <c r="F24" s="13"/>
      <c r="G24" s="13"/>
      <c r="H24" s="10"/>
      <c r="I24" s="10"/>
      <c r="J24" s="10"/>
      <c r="K24" s="10"/>
      <c r="M24" s="51"/>
      <c r="N24" s="13"/>
    </row>
    <row r="25" spans="1:14" x14ac:dyDescent="0.25">
      <c r="A25" s="12"/>
      <c r="B25" s="10"/>
      <c r="C25" s="10"/>
      <c r="D25" s="10"/>
      <c r="F25" s="13"/>
      <c r="G25" s="13"/>
      <c r="M25" s="51"/>
      <c r="N25" s="13"/>
    </row>
    <row r="26" spans="1:14" x14ac:dyDescent="0.25">
      <c r="A26" s="12"/>
      <c r="B26" s="10"/>
      <c r="C26" s="10"/>
      <c r="D26" s="10"/>
      <c r="F26" s="13"/>
      <c r="G26" s="13"/>
      <c r="M26" s="51"/>
      <c r="N26" s="13"/>
    </row>
    <row r="27" spans="1:14" x14ac:dyDescent="0.25">
      <c r="A27" s="12"/>
      <c r="B27" s="10"/>
      <c r="C27" s="10"/>
      <c r="D27" s="10"/>
      <c r="F27" s="13"/>
      <c r="G27" s="13"/>
      <c r="M27" s="51"/>
      <c r="N27" s="13"/>
    </row>
    <row r="28" spans="1:14" x14ac:dyDescent="0.25">
      <c r="A28" s="12"/>
      <c r="B28" s="10"/>
      <c r="C28" s="10"/>
      <c r="D28" s="10"/>
      <c r="F28" s="13"/>
      <c r="G28" s="13"/>
      <c r="M28" s="51"/>
      <c r="N28" s="13"/>
    </row>
    <row r="29" spans="1:14" x14ac:dyDescent="0.25">
      <c r="A29" s="12"/>
      <c r="B29" s="10"/>
      <c r="C29" s="10"/>
      <c r="D29" s="10"/>
      <c r="F29" s="13"/>
      <c r="G29" s="13"/>
      <c r="M29" s="51"/>
      <c r="N29" s="13"/>
    </row>
    <row r="30" spans="1:14" x14ac:dyDescent="0.25">
      <c r="A30" s="12"/>
      <c r="B30" s="10"/>
      <c r="C30" s="10"/>
      <c r="D30" s="10"/>
      <c r="F30" s="13"/>
      <c r="G30" s="13"/>
      <c r="M30" s="51"/>
      <c r="N30" s="13"/>
    </row>
    <row r="31" spans="1:14" x14ac:dyDescent="0.25">
      <c r="A31" s="12"/>
      <c r="B31" s="10"/>
      <c r="C31" s="10"/>
      <c r="D31" s="10"/>
      <c r="F31" s="13"/>
      <c r="G31" s="13"/>
      <c r="M31" s="51"/>
      <c r="N31" s="13"/>
    </row>
    <row r="32" spans="1:14" ht="12.75" customHeight="1" x14ac:dyDescent="0.25">
      <c r="A32" s="12"/>
      <c r="B32" s="10"/>
      <c r="C32" s="10"/>
      <c r="D32" s="10"/>
      <c r="F32" s="13"/>
      <c r="G32" s="13"/>
      <c r="M32" s="51"/>
      <c r="N32" s="13"/>
    </row>
    <row r="33" spans="1:14" x14ac:dyDescent="0.25">
      <c r="A33" s="12"/>
      <c r="B33" s="10"/>
      <c r="C33" s="10"/>
      <c r="D33" s="10"/>
      <c r="F33" s="13"/>
      <c r="G33" s="13"/>
      <c r="M33" s="51"/>
      <c r="N33" s="13"/>
    </row>
    <row r="34" spans="1:14" x14ac:dyDescent="0.25">
      <c r="A34" s="12"/>
      <c r="B34" s="10"/>
      <c r="C34" s="10"/>
      <c r="D34" s="10"/>
      <c r="F34" s="13"/>
      <c r="G34" s="13"/>
      <c r="M34" s="51"/>
      <c r="N34" s="13"/>
    </row>
    <row r="35" spans="1:14" x14ac:dyDescent="0.25">
      <c r="A35" s="12"/>
      <c r="B35" s="10"/>
      <c r="C35" s="10"/>
      <c r="D35" s="10"/>
      <c r="F35" s="13"/>
      <c r="G35" s="13"/>
      <c r="M35" s="51"/>
      <c r="N35" s="13"/>
    </row>
    <row r="36" spans="1:14" x14ac:dyDescent="0.25">
      <c r="A36" s="12"/>
      <c r="B36" s="10"/>
      <c r="C36" s="10"/>
      <c r="D36" s="10"/>
      <c r="F36" s="13"/>
      <c r="G36" s="13"/>
      <c r="M36" s="51"/>
      <c r="N36" s="13"/>
    </row>
    <row r="37" spans="1:14" x14ac:dyDescent="0.25">
      <c r="A37" s="12"/>
      <c r="B37" s="10"/>
      <c r="C37" s="10"/>
      <c r="D37" s="10"/>
      <c r="F37" s="13"/>
      <c r="G37" s="13"/>
      <c r="M37" s="51"/>
      <c r="N37" s="13"/>
    </row>
    <row r="38" spans="1:14" ht="12.75" customHeight="1" x14ac:dyDescent="0.25">
      <c r="A38" s="12"/>
      <c r="B38" s="10"/>
      <c r="C38" s="10"/>
      <c r="D38" s="10"/>
      <c r="F38" s="13"/>
      <c r="G38" s="13"/>
      <c r="M38" s="51"/>
      <c r="N38" s="13"/>
    </row>
    <row r="39" spans="1:14" x14ac:dyDescent="0.25">
      <c r="A39" s="12"/>
      <c r="B39" s="10"/>
      <c r="C39" s="10"/>
      <c r="D39" s="10"/>
      <c r="F39" s="13"/>
      <c r="G39" s="13"/>
      <c r="M39" s="51"/>
      <c r="N39" s="13"/>
    </row>
    <row r="40" spans="1:14" x14ac:dyDescent="0.25">
      <c r="A40" s="12"/>
      <c r="B40" s="10"/>
      <c r="C40" s="10"/>
      <c r="D40" s="10"/>
      <c r="F40" s="13"/>
      <c r="G40" s="13"/>
      <c r="M40" s="51"/>
      <c r="N40" s="13"/>
    </row>
    <row r="41" spans="1:14" x14ac:dyDescent="0.25">
      <c r="A41" s="12"/>
      <c r="B41" s="10"/>
      <c r="C41" s="10"/>
      <c r="D41" s="10"/>
      <c r="F41" s="13"/>
      <c r="G41" s="13"/>
      <c r="M41" s="51"/>
      <c r="N41" s="13"/>
    </row>
    <row r="42" spans="1:14" x14ac:dyDescent="0.25">
      <c r="A42" s="12"/>
      <c r="B42" s="10"/>
      <c r="C42" s="10"/>
      <c r="D42" s="10"/>
      <c r="F42" s="13"/>
      <c r="G42" s="13"/>
      <c r="M42" s="51"/>
      <c r="N42" s="13"/>
    </row>
    <row r="43" spans="1:14" x14ac:dyDescent="0.25">
      <c r="A43" s="14"/>
      <c r="F43" s="13"/>
      <c r="G43" s="13"/>
      <c r="M43" s="51"/>
      <c r="N43" s="13"/>
    </row>
    <row r="44" spans="1:14" x14ac:dyDescent="0.25">
      <c r="A44" s="14"/>
      <c r="F44" s="13"/>
      <c r="G44" s="13"/>
      <c r="M44" s="51"/>
      <c r="N44" s="13"/>
    </row>
    <row r="45" spans="1:14" x14ac:dyDescent="0.25">
      <c r="A45" s="14"/>
      <c r="F45" s="13"/>
      <c r="G45" s="13"/>
      <c r="M45" s="51"/>
      <c r="N45" s="13"/>
    </row>
    <row r="46" spans="1:14" x14ac:dyDescent="0.25">
      <c r="A46" s="14"/>
      <c r="F46" s="13"/>
      <c r="G46" s="13"/>
      <c r="M46" s="51"/>
      <c r="N46" s="13"/>
    </row>
    <row r="47" spans="1:14" x14ac:dyDescent="0.25">
      <c r="A47" s="14"/>
      <c r="F47" s="13"/>
      <c r="G47" s="13"/>
      <c r="M47" s="51"/>
      <c r="N47" s="13"/>
    </row>
    <row r="48" spans="1:14" x14ac:dyDescent="0.25">
      <c r="A48" s="14"/>
      <c r="F48" s="13"/>
      <c r="G48" s="13"/>
      <c r="M48" s="51"/>
      <c r="N48" s="13"/>
    </row>
    <row r="49" spans="1:14" x14ac:dyDescent="0.25">
      <c r="A49" s="14"/>
      <c r="F49" s="13"/>
      <c r="G49" s="13"/>
      <c r="M49" s="51"/>
      <c r="N49" s="13"/>
    </row>
    <row r="50" spans="1:14" x14ac:dyDescent="0.25">
      <c r="A50" s="14"/>
      <c r="F50" s="13"/>
      <c r="G50" s="13"/>
      <c r="M50" s="51"/>
      <c r="N50" s="13"/>
    </row>
    <row r="51" spans="1:14" x14ac:dyDescent="0.25">
      <c r="A51" s="14"/>
      <c r="F51" s="13"/>
      <c r="G51" s="13"/>
      <c r="M51" s="51"/>
      <c r="N51" s="13"/>
    </row>
    <row r="52" spans="1:14" x14ac:dyDescent="0.25">
      <c r="A52" s="15"/>
      <c r="F52" s="13"/>
      <c r="G52" s="13"/>
      <c r="M52" s="51"/>
      <c r="N52" s="13"/>
    </row>
    <row r="53" spans="1:14" x14ac:dyDescent="0.25">
      <c r="A53" s="15"/>
      <c r="F53" s="13"/>
      <c r="G53" s="13"/>
      <c r="M53" s="51"/>
      <c r="N53" s="13"/>
    </row>
    <row r="54" spans="1:14" x14ac:dyDescent="0.25">
      <c r="A54" s="15"/>
      <c r="F54" s="13"/>
      <c r="G54" s="13"/>
      <c r="M54" s="51"/>
      <c r="N54" s="13"/>
    </row>
    <row r="55" spans="1:14" x14ac:dyDescent="0.25">
      <c r="A55" s="15"/>
      <c r="F55" s="13"/>
      <c r="G55" s="13"/>
      <c r="M55" s="51"/>
      <c r="N55" s="13"/>
    </row>
    <row r="56" spans="1:14" x14ac:dyDescent="0.25">
      <c r="A56" s="15"/>
      <c r="F56" s="13"/>
      <c r="G56" s="13"/>
      <c r="M56" s="51"/>
      <c r="N56" s="13"/>
    </row>
    <row r="57" spans="1:14" x14ac:dyDescent="0.25">
      <c r="A57" s="15"/>
      <c r="F57" s="13"/>
      <c r="G57" s="13"/>
      <c r="M57" s="51"/>
      <c r="N57" s="13"/>
    </row>
    <row r="58" spans="1:14" x14ac:dyDescent="0.25">
      <c r="A58" s="15"/>
      <c r="F58" s="13"/>
      <c r="G58" s="13"/>
      <c r="M58" s="51"/>
      <c r="N58" s="13"/>
    </row>
    <row r="59" spans="1:14" x14ac:dyDescent="0.25">
      <c r="A59" s="15"/>
      <c r="F59" s="13"/>
      <c r="G59" s="13"/>
      <c r="M59" s="51"/>
      <c r="N59" s="13"/>
    </row>
    <row r="60" spans="1:14" x14ac:dyDescent="0.25">
      <c r="A60" s="15"/>
      <c r="F60" s="13"/>
      <c r="G60" s="13"/>
      <c r="M60" s="51"/>
      <c r="N60" s="13"/>
    </row>
    <row r="61" spans="1:14" x14ac:dyDescent="0.25">
      <c r="A61" s="15"/>
      <c r="F61" s="13"/>
      <c r="G61" s="13"/>
      <c r="M61" s="51"/>
      <c r="N61" s="13"/>
    </row>
    <row r="62" spans="1:14" x14ac:dyDescent="0.25">
      <c r="A62" s="15"/>
      <c r="F62" s="13"/>
      <c r="G62" s="13"/>
      <c r="M62" s="51"/>
      <c r="N62" s="13"/>
    </row>
    <row r="63" spans="1:14" x14ac:dyDescent="0.25">
      <c r="A63" s="15"/>
      <c r="F63" s="13"/>
      <c r="G63" s="13"/>
      <c r="M63" s="51"/>
      <c r="N63" s="13"/>
    </row>
    <row r="64" spans="1:14" x14ac:dyDescent="0.25">
      <c r="A64" s="15"/>
      <c r="F64" s="13"/>
      <c r="G64" s="13"/>
      <c r="M64" s="51"/>
      <c r="N64" s="13"/>
    </row>
    <row r="65" spans="1:14" x14ac:dyDescent="0.25">
      <c r="A65" s="15"/>
      <c r="F65" s="13"/>
      <c r="G65" s="13"/>
      <c r="M65" s="51"/>
      <c r="N65" s="13"/>
    </row>
    <row r="66" spans="1:14" x14ac:dyDescent="0.25">
      <c r="A66" s="15"/>
      <c r="F66" s="13"/>
      <c r="G66" s="13"/>
      <c r="M66" s="51"/>
      <c r="N66" s="13"/>
    </row>
    <row r="67" spans="1:14" x14ac:dyDescent="0.25">
      <c r="A67" s="15"/>
      <c r="F67" s="13"/>
      <c r="G67" s="13"/>
      <c r="M67" s="51"/>
      <c r="N67" s="13"/>
    </row>
    <row r="68" spans="1:14" x14ac:dyDescent="0.25">
      <c r="A68" s="15"/>
      <c r="F68" s="13"/>
      <c r="G68" s="13"/>
      <c r="M68" s="51"/>
      <c r="N68" s="13"/>
    </row>
    <row r="69" spans="1:14" x14ac:dyDescent="0.25">
      <c r="A69" s="15"/>
      <c r="F69" s="13"/>
      <c r="G69" s="13"/>
      <c r="M69" s="51"/>
      <c r="N69" s="13"/>
    </row>
    <row r="70" spans="1:14" x14ac:dyDescent="0.25">
      <c r="A70" s="15"/>
      <c r="F70" s="13"/>
      <c r="G70" s="13"/>
      <c r="M70" s="51"/>
      <c r="N70" s="13"/>
    </row>
    <row r="71" spans="1:14" x14ac:dyDescent="0.25">
      <c r="A71" s="15"/>
      <c r="F71" s="13"/>
      <c r="G71" s="13"/>
      <c r="M71" s="51"/>
      <c r="N71" s="13"/>
    </row>
    <row r="72" spans="1:14" x14ac:dyDescent="0.25">
      <c r="A72" s="15"/>
      <c r="F72" s="13"/>
      <c r="G72" s="13"/>
      <c r="M72" s="51"/>
      <c r="N72" s="13"/>
    </row>
    <row r="73" spans="1:14" x14ac:dyDescent="0.25">
      <c r="A73" s="15"/>
      <c r="F73" s="13"/>
      <c r="G73" s="13"/>
      <c r="M73" s="51"/>
      <c r="N73" s="13"/>
    </row>
    <row r="74" spans="1:14" x14ac:dyDescent="0.25">
      <c r="A74" s="15"/>
      <c r="F74" s="13"/>
      <c r="G74" s="13"/>
      <c r="M74" s="51"/>
      <c r="N74" s="13"/>
    </row>
    <row r="75" spans="1:14" x14ac:dyDescent="0.25">
      <c r="A75" s="15"/>
      <c r="F75" s="13"/>
      <c r="G75" s="13"/>
      <c r="M75" s="51"/>
      <c r="N75" s="13"/>
    </row>
    <row r="76" spans="1:14" x14ac:dyDescent="0.25">
      <c r="A76" s="15"/>
      <c r="F76" s="13"/>
      <c r="G76" s="13"/>
      <c r="M76" s="51"/>
      <c r="N76" s="13"/>
    </row>
    <row r="77" spans="1:14" x14ac:dyDescent="0.25">
      <c r="A77" s="15"/>
      <c r="F77" s="13"/>
      <c r="G77" s="13"/>
      <c r="M77" s="51"/>
      <c r="N77" s="13"/>
    </row>
    <row r="78" spans="1:14" x14ac:dyDescent="0.25">
      <c r="A78" s="15"/>
      <c r="F78" s="13"/>
      <c r="G78" s="13"/>
      <c r="M78" s="51"/>
      <c r="N78" s="13"/>
    </row>
    <row r="79" spans="1:14" x14ac:dyDescent="0.25">
      <c r="A79" s="15"/>
      <c r="F79" s="13"/>
      <c r="G79" s="13"/>
      <c r="M79" s="51"/>
      <c r="N79" s="13"/>
    </row>
    <row r="80" spans="1:14" x14ac:dyDescent="0.25">
      <c r="A80" s="15"/>
      <c r="F80" s="13"/>
      <c r="G80" s="13"/>
      <c r="M80" s="51"/>
      <c r="N80" s="13"/>
    </row>
    <row r="81" spans="1:14" x14ac:dyDescent="0.25">
      <c r="A81" s="15"/>
      <c r="F81" s="13"/>
      <c r="G81" s="13"/>
      <c r="M81" s="51"/>
      <c r="N81" s="13"/>
    </row>
    <row r="82" spans="1:14" x14ac:dyDescent="0.25">
      <c r="A82" s="15"/>
      <c r="F82" s="13"/>
      <c r="G82" s="13"/>
      <c r="M82" s="51"/>
      <c r="N82" s="13"/>
    </row>
    <row r="83" spans="1:14" x14ac:dyDescent="0.25">
      <c r="A83" s="15"/>
      <c r="F83" s="13"/>
      <c r="G83" s="13"/>
      <c r="M83" s="51"/>
      <c r="N83" s="13"/>
    </row>
    <row r="84" spans="1:14" x14ac:dyDescent="0.25">
      <c r="A84" s="15"/>
      <c r="F84" s="13"/>
      <c r="G84" s="13"/>
      <c r="M84" s="51"/>
      <c r="N84" s="13"/>
    </row>
    <row r="85" spans="1:14" x14ac:dyDescent="0.25">
      <c r="A85" s="15"/>
      <c r="F85" s="13"/>
      <c r="G85" s="13"/>
      <c r="M85" s="51"/>
      <c r="N85" s="13"/>
    </row>
    <row r="86" spans="1:14" x14ac:dyDescent="0.25">
      <c r="A86" s="15"/>
      <c r="F86" s="13"/>
      <c r="G86" s="13"/>
      <c r="M86" s="51"/>
      <c r="N86" s="13"/>
    </row>
    <row r="87" spans="1:14" x14ac:dyDescent="0.25">
      <c r="A87" s="15"/>
      <c r="F87" s="13"/>
      <c r="G87" s="13"/>
      <c r="M87" s="51"/>
      <c r="N87" s="13"/>
    </row>
    <row r="88" spans="1:14" x14ac:dyDescent="0.25">
      <c r="A88" s="15"/>
      <c r="F88" s="13"/>
      <c r="G88" s="13"/>
      <c r="M88" s="51"/>
      <c r="N88" s="13"/>
    </row>
    <row r="89" spans="1:14" x14ac:dyDescent="0.25">
      <c r="A89" s="15"/>
      <c r="F89" s="13"/>
      <c r="G89" s="13"/>
      <c r="M89" s="51"/>
      <c r="N89" s="13"/>
    </row>
    <row r="90" spans="1:14" x14ac:dyDescent="0.25">
      <c r="A90" s="15"/>
      <c r="F90" s="13"/>
      <c r="G90" s="13"/>
      <c r="M90" s="51"/>
      <c r="N90" s="13"/>
    </row>
    <row r="91" spans="1:14" x14ac:dyDescent="0.25">
      <c r="A91" s="15"/>
      <c r="F91" s="13"/>
      <c r="G91" s="13"/>
      <c r="M91" s="51"/>
      <c r="N91" s="13"/>
    </row>
    <row r="92" spans="1:14" x14ac:dyDescent="0.25">
      <c r="A92" s="15"/>
      <c r="F92" s="13"/>
      <c r="G92" s="13"/>
      <c r="M92" s="51"/>
      <c r="N92" s="13"/>
    </row>
    <row r="93" spans="1:14" x14ac:dyDescent="0.25">
      <c r="A93" s="15"/>
      <c r="F93" s="13"/>
      <c r="G93" s="13"/>
      <c r="M93" s="51"/>
      <c r="N93" s="13"/>
    </row>
    <row r="94" spans="1:14" x14ac:dyDescent="0.25">
      <c r="A94" s="15"/>
      <c r="F94" s="13"/>
      <c r="G94" s="13"/>
      <c r="M94" s="51"/>
      <c r="N94" s="13"/>
    </row>
    <row r="95" spans="1:14" x14ac:dyDescent="0.25">
      <c r="A95" s="15"/>
      <c r="F95" s="13"/>
      <c r="G95" s="13"/>
      <c r="M95" s="51"/>
      <c r="N95" s="13"/>
    </row>
    <row r="96" spans="1:14" x14ac:dyDescent="0.25">
      <c r="A96" s="15"/>
      <c r="F96" s="13"/>
      <c r="G96" s="13"/>
      <c r="M96" s="51"/>
      <c r="N96" s="13"/>
    </row>
    <row r="97" spans="1:14" x14ac:dyDescent="0.25">
      <c r="A97" s="15"/>
      <c r="F97" s="13"/>
      <c r="G97" s="13"/>
      <c r="M97" s="51"/>
      <c r="N97" s="13"/>
    </row>
    <row r="98" spans="1:14" x14ac:dyDescent="0.25">
      <c r="A98" s="15"/>
      <c r="F98" s="13"/>
      <c r="G98" s="13"/>
      <c r="M98" s="51"/>
      <c r="N98" s="13"/>
    </row>
    <row r="99" spans="1:14" x14ac:dyDescent="0.25">
      <c r="A99" s="15"/>
      <c r="F99" s="13"/>
      <c r="G99" s="13"/>
      <c r="M99" s="51"/>
      <c r="N99" s="13"/>
    </row>
    <row r="100" spans="1:14" x14ac:dyDescent="0.25">
      <c r="A100" s="15"/>
      <c r="F100" s="13"/>
      <c r="G100" s="13"/>
      <c r="M100" s="51"/>
      <c r="N100" s="13"/>
    </row>
    <row r="101" spans="1:14" x14ac:dyDescent="0.25">
      <c r="A101" s="15"/>
      <c r="F101" s="13"/>
      <c r="G101" s="13"/>
      <c r="M101" s="51"/>
      <c r="N101" s="13"/>
    </row>
    <row r="102" spans="1:14" x14ac:dyDescent="0.25">
      <c r="A102" s="15"/>
      <c r="F102" s="13"/>
      <c r="G102" s="13"/>
      <c r="M102" s="51"/>
      <c r="N102" s="13"/>
    </row>
    <row r="103" spans="1:14" x14ac:dyDescent="0.25">
      <c r="A103" s="15"/>
      <c r="F103" s="13"/>
      <c r="G103" s="13"/>
      <c r="M103" s="51"/>
      <c r="N103" s="13"/>
    </row>
    <row r="104" spans="1:14" x14ac:dyDescent="0.25">
      <c r="A104" s="15"/>
      <c r="F104" s="13"/>
      <c r="G104" s="13"/>
      <c r="M104" s="51"/>
      <c r="N104" s="13"/>
    </row>
    <row r="105" spans="1:14" x14ac:dyDescent="0.25">
      <c r="A105" s="15"/>
      <c r="F105" s="13"/>
      <c r="G105" s="13"/>
      <c r="M105" s="51"/>
      <c r="N105" s="13"/>
    </row>
    <row r="106" spans="1:14" x14ac:dyDescent="0.25">
      <c r="A106" s="15"/>
      <c r="F106" s="13"/>
      <c r="G106" s="13"/>
      <c r="M106" s="51"/>
      <c r="N106" s="13"/>
    </row>
    <row r="107" spans="1:14" x14ac:dyDescent="0.25">
      <c r="A107" s="15"/>
      <c r="F107" s="13"/>
      <c r="G107" s="13"/>
      <c r="M107" s="51"/>
      <c r="N107" s="13"/>
    </row>
    <row r="108" spans="1:14" x14ac:dyDescent="0.25">
      <c r="A108" s="15"/>
      <c r="F108" s="13"/>
      <c r="G108" s="13"/>
      <c r="M108" s="51"/>
      <c r="N108" s="13"/>
    </row>
    <row r="109" spans="1:14" x14ac:dyDescent="0.25">
      <c r="A109" s="15"/>
      <c r="F109" s="13"/>
      <c r="G109" s="13"/>
      <c r="M109" s="51"/>
      <c r="N109" s="13"/>
    </row>
    <row r="110" spans="1:14" x14ac:dyDescent="0.25">
      <c r="A110" s="15"/>
      <c r="F110" s="13"/>
      <c r="G110" s="13"/>
      <c r="M110" s="51"/>
      <c r="N110" s="13"/>
    </row>
    <row r="111" spans="1:14" x14ac:dyDescent="0.25">
      <c r="A111" s="15"/>
      <c r="F111" s="13"/>
      <c r="G111" s="13"/>
      <c r="M111" s="51"/>
      <c r="N111" s="13"/>
    </row>
    <row r="112" spans="1:14" x14ac:dyDescent="0.25">
      <c r="A112" s="15"/>
      <c r="F112" s="13"/>
      <c r="G112" s="13"/>
      <c r="M112" s="51"/>
      <c r="N112" s="13"/>
    </row>
    <row r="113" spans="1:14" x14ac:dyDescent="0.25">
      <c r="A113" s="15"/>
      <c r="F113" s="13"/>
      <c r="G113" s="13"/>
      <c r="M113" s="51"/>
      <c r="N113" s="13"/>
    </row>
    <row r="114" spans="1:14" x14ac:dyDescent="0.25">
      <c r="A114" s="15"/>
      <c r="F114" s="13"/>
      <c r="G114" s="13"/>
      <c r="M114" s="51"/>
      <c r="N114" s="13"/>
    </row>
    <row r="115" spans="1:14" x14ac:dyDescent="0.25">
      <c r="A115" s="15"/>
      <c r="F115" s="13"/>
      <c r="G115" s="13"/>
      <c r="M115" s="51"/>
      <c r="N115" s="13"/>
    </row>
    <row r="116" spans="1:14" x14ac:dyDescent="0.25">
      <c r="A116" s="15"/>
      <c r="F116" s="13"/>
      <c r="G116" s="13"/>
      <c r="M116" s="51"/>
      <c r="N116" s="13"/>
    </row>
    <row r="117" spans="1:14" x14ac:dyDescent="0.25">
      <c r="A117" s="15"/>
      <c r="F117" s="13"/>
      <c r="G117" s="13"/>
      <c r="M117" s="51"/>
      <c r="N117" s="13"/>
    </row>
    <row r="118" spans="1:14" x14ac:dyDescent="0.25">
      <c r="A118" s="15"/>
      <c r="F118" s="13"/>
      <c r="G118" s="13"/>
      <c r="M118" s="51"/>
      <c r="N118" s="13"/>
    </row>
    <row r="119" spans="1:14" x14ac:dyDescent="0.25">
      <c r="A119" s="15"/>
      <c r="F119" s="13"/>
      <c r="G119" s="13"/>
      <c r="M119" s="51"/>
      <c r="N119" s="13"/>
    </row>
    <row r="120" spans="1:14" x14ac:dyDescent="0.25">
      <c r="A120" s="15"/>
      <c r="F120" s="13"/>
      <c r="G120" s="13"/>
      <c r="M120" s="51"/>
      <c r="N120" s="13"/>
    </row>
    <row r="121" spans="1:14" x14ac:dyDescent="0.25">
      <c r="A121" s="15"/>
      <c r="F121" s="13"/>
      <c r="G121" s="13"/>
      <c r="M121" s="51"/>
      <c r="N121" s="13"/>
    </row>
    <row r="122" spans="1:14" x14ac:dyDescent="0.25">
      <c r="A122" s="15"/>
      <c r="F122" s="13"/>
      <c r="G122" s="13"/>
      <c r="M122" s="51"/>
      <c r="N122" s="13"/>
    </row>
    <row r="123" spans="1:14" x14ac:dyDescent="0.25">
      <c r="A123" s="15"/>
      <c r="F123" s="13"/>
      <c r="G123" s="13"/>
      <c r="M123" s="51"/>
      <c r="N123" s="13"/>
    </row>
    <row r="124" spans="1:14" x14ac:dyDescent="0.25">
      <c r="A124" s="15"/>
      <c r="F124" s="13"/>
      <c r="G124" s="13"/>
      <c r="M124" s="51"/>
      <c r="N124" s="13"/>
    </row>
    <row r="125" spans="1:14" x14ac:dyDescent="0.25">
      <c r="A125" s="15"/>
      <c r="F125" s="13"/>
      <c r="G125" s="13"/>
      <c r="M125" s="51"/>
      <c r="N125" s="13"/>
    </row>
    <row r="126" spans="1:14" x14ac:dyDescent="0.25">
      <c r="A126" s="15"/>
      <c r="F126" s="13"/>
      <c r="G126" s="13"/>
      <c r="M126" s="51"/>
      <c r="N126" s="13"/>
    </row>
    <row r="127" spans="1:14" x14ac:dyDescent="0.25">
      <c r="A127" s="15"/>
      <c r="F127" s="13"/>
      <c r="G127" s="13"/>
      <c r="M127" s="51"/>
      <c r="N127" s="13"/>
    </row>
    <row r="128" spans="1:14" x14ac:dyDescent="0.25">
      <c r="A128" s="15"/>
      <c r="F128" s="13"/>
      <c r="G128" s="13"/>
      <c r="M128" s="51"/>
      <c r="N128" s="13"/>
    </row>
    <row r="129" spans="1:14" x14ac:dyDescent="0.25">
      <c r="A129" s="15"/>
      <c r="F129" s="13"/>
      <c r="G129" s="13"/>
      <c r="M129" s="51"/>
      <c r="N129" s="13"/>
    </row>
    <row r="130" spans="1:14" x14ac:dyDescent="0.25">
      <c r="A130" s="15"/>
      <c r="F130" s="13"/>
      <c r="G130" s="13"/>
      <c r="M130" s="51"/>
      <c r="N130" s="13"/>
    </row>
    <row r="131" spans="1:14" x14ac:dyDescent="0.25">
      <c r="A131" s="15"/>
      <c r="F131" s="13"/>
      <c r="G131" s="13"/>
      <c r="M131" s="51"/>
      <c r="N131" s="13"/>
    </row>
    <row r="132" spans="1:14" x14ac:dyDescent="0.25">
      <c r="A132" s="15"/>
      <c r="F132" s="13"/>
      <c r="G132" s="13"/>
      <c r="M132" s="51"/>
      <c r="N132" s="13"/>
    </row>
    <row r="133" spans="1:14" x14ac:dyDescent="0.25">
      <c r="A133" s="15"/>
      <c r="F133" s="13"/>
      <c r="G133" s="13"/>
      <c r="M133" s="51"/>
      <c r="N133" s="13"/>
    </row>
    <row r="134" spans="1:14" x14ac:dyDescent="0.25">
      <c r="A134" s="15"/>
      <c r="F134" s="13"/>
      <c r="G134" s="13"/>
      <c r="M134" s="51"/>
      <c r="N134" s="13"/>
    </row>
    <row r="135" spans="1:14" x14ac:dyDescent="0.25">
      <c r="A135" s="15"/>
      <c r="F135" s="13"/>
      <c r="G135" s="13"/>
      <c r="M135" s="51"/>
      <c r="N135" s="13"/>
    </row>
    <row r="136" spans="1:14" x14ac:dyDescent="0.25">
      <c r="A136" s="15"/>
      <c r="F136" s="13"/>
      <c r="G136" s="13"/>
      <c r="M136" s="51"/>
      <c r="N136" s="13"/>
    </row>
    <row r="137" spans="1:14" x14ac:dyDescent="0.25">
      <c r="A137" s="15"/>
      <c r="F137" s="13"/>
      <c r="G137" s="13"/>
      <c r="M137" s="51"/>
      <c r="N137" s="13"/>
    </row>
    <row r="138" spans="1:14" x14ac:dyDescent="0.25">
      <c r="A138" s="15"/>
      <c r="F138" s="13"/>
      <c r="G138" s="13"/>
      <c r="M138" s="51"/>
      <c r="N138" s="13"/>
    </row>
    <row r="139" spans="1:14" x14ac:dyDescent="0.25">
      <c r="A139" s="15"/>
      <c r="F139" s="13"/>
      <c r="G139" s="13"/>
      <c r="M139" s="51"/>
      <c r="N139" s="13"/>
    </row>
    <row r="140" spans="1:14" x14ac:dyDescent="0.25">
      <c r="A140" s="15"/>
      <c r="F140" s="13"/>
      <c r="G140" s="13"/>
      <c r="M140" s="51"/>
      <c r="N140" s="13"/>
    </row>
    <row r="141" spans="1:14" x14ac:dyDescent="0.25">
      <c r="A141" s="15"/>
      <c r="F141" s="13"/>
      <c r="G141" s="13"/>
      <c r="M141" s="51"/>
      <c r="N141" s="13"/>
    </row>
    <row r="142" spans="1:14" x14ac:dyDescent="0.25">
      <c r="A142" s="15"/>
      <c r="F142" s="13"/>
      <c r="G142" s="13"/>
      <c r="M142" s="51"/>
      <c r="N142" s="13"/>
    </row>
    <row r="143" spans="1:14" x14ac:dyDescent="0.25">
      <c r="A143" s="15"/>
      <c r="F143" s="13"/>
      <c r="G143" s="13"/>
      <c r="M143" s="51"/>
      <c r="N143" s="13"/>
    </row>
    <row r="144" spans="1:14" x14ac:dyDescent="0.25">
      <c r="A144" s="15"/>
      <c r="F144" s="13"/>
      <c r="G144" s="13"/>
      <c r="M144" s="51"/>
      <c r="N144" s="13"/>
    </row>
    <row r="145" spans="1:14" x14ac:dyDescent="0.25">
      <c r="A145" s="15"/>
      <c r="F145" s="13"/>
      <c r="G145" s="13"/>
      <c r="M145" s="51"/>
      <c r="N145" s="13"/>
    </row>
    <row r="146" spans="1:14" x14ac:dyDescent="0.25">
      <c r="A146" s="15"/>
      <c r="F146" s="13"/>
      <c r="G146" s="13"/>
      <c r="M146" s="51"/>
      <c r="N146" s="13"/>
    </row>
    <row r="147" spans="1:14" x14ac:dyDescent="0.25">
      <c r="A147" s="15"/>
      <c r="F147" s="13"/>
      <c r="G147" s="13"/>
      <c r="M147" s="51"/>
      <c r="N147" s="13"/>
    </row>
    <row r="148" spans="1:14" x14ac:dyDescent="0.25">
      <c r="A148" s="15"/>
      <c r="F148" s="13"/>
      <c r="G148" s="13"/>
      <c r="M148" s="51"/>
      <c r="N148" s="13"/>
    </row>
    <row r="149" spans="1:14" x14ac:dyDescent="0.25">
      <c r="A149" s="15"/>
      <c r="F149" s="13"/>
      <c r="G149" s="13"/>
      <c r="M149" s="51"/>
      <c r="N149" s="13"/>
    </row>
    <row r="150" spans="1:14" x14ac:dyDescent="0.25">
      <c r="A150" s="15"/>
      <c r="F150" s="13"/>
      <c r="G150" s="13"/>
      <c r="M150" s="51"/>
      <c r="N150" s="13"/>
    </row>
    <row r="151" spans="1:14" x14ac:dyDescent="0.25">
      <c r="A151" s="15"/>
      <c r="F151" s="13"/>
      <c r="G151" s="13"/>
      <c r="M151" s="51"/>
      <c r="N151" s="13"/>
    </row>
    <row r="152" spans="1:14" x14ac:dyDescent="0.25">
      <c r="A152" s="15"/>
      <c r="F152" s="13"/>
      <c r="G152" s="13"/>
      <c r="M152" s="51"/>
      <c r="N152" s="13"/>
    </row>
    <row r="153" spans="1:14" x14ac:dyDescent="0.25">
      <c r="A153" s="15"/>
      <c r="F153" s="13"/>
      <c r="G153" s="13"/>
      <c r="M153" s="51"/>
      <c r="N153" s="13"/>
    </row>
    <row r="154" spans="1:14" x14ac:dyDescent="0.25">
      <c r="A154" s="15"/>
      <c r="F154" s="13"/>
      <c r="G154" s="13"/>
      <c r="M154" s="51"/>
      <c r="N154" s="13"/>
    </row>
    <row r="155" spans="1:14" x14ac:dyDescent="0.25">
      <c r="A155" s="15"/>
      <c r="F155" s="13"/>
      <c r="G155" s="13"/>
      <c r="M155" s="51"/>
      <c r="N155" s="13"/>
    </row>
    <row r="156" spans="1:14" x14ac:dyDescent="0.25">
      <c r="A156" s="15"/>
      <c r="F156" s="13"/>
      <c r="G156" s="13"/>
      <c r="M156" s="51"/>
      <c r="N156" s="13"/>
    </row>
    <row r="157" spans="1:14" x14ac:dyDescent="0.25">
      <c r="A157" s="15"/>
      <c r="F157" s="13"/>
      <c r="G157" s="13"/>
      <c r="M157" s="51"/>
      <c r="N157" s="13"/>
    </row>
    <row r="158" spans="1:14" x14ac:dyDescent="0.25">
      <c r="A158" s="15"/>
      <c r="F158" s="13"/>
      <c r="G158" s="13"/>
      <c r="M158" s="51"/>
      <c r="N158" s="13"/>
    </row>
    <row r="159" spans="1:14" x14ac:dyDescent="0.25">
      <c r="A159" s="15"/>
      <c r="F159" s="13"/>
      <c r="G159" s="13"/>
      <c r="M159" s="51"/>
      <c r="N159" s="13"/>
    </row>
    <row r="160" spans="1:14" x14ac:dyDescent="0.25">
      <c r="A160" s="15"/>
      <c r="F160" s="13"/>
      <c r="G160" s="13"/>
      <c r="M160" s="51"/>
      <c r="N160" s="13"/>
    </row>
    <row r="161" spans="1:14" x14ac:dyDescent="0.25">
      <c r="A161" s="15"/>
      <c r="F161" s="13"/>
      <c r="G161" s="13"/>
      <c r="M161" s="51"/>
      <c r="N161" s="13"/>
    </row>
    <row r="162" spans="1:14" x14ac:dyDescent="0.25">
      <c r="A162" s="15"/>
      <c r="F162" s="13"/>
      <c r="G162" s="13"/>
      <c r="M162" s="51"/>
      <c r="N162" s="13"/>
    </row>
    <row r="163" spans="1:14" x14ac:dyDescent="0.25">
      <c r="A163" s="15"/>
      <c r="F163" s="13"/>
      <c r="G163" s="13"/>
      <c r="M163" s="51"/>
      <c r="N163" s="13"/>
    </row>
    <row r="164" spans="1:14" x14ac:dyDescent="0.25">
      <c r="A164" s="15"/>
      <c r="F164" s="13"/>
      <c r="G164" s="13"/>
      <c r="M164" s="51"/>
      <c r="N164" s="13"/>
    </row>
    <row r="165" spans="1:14" x14ac:dyDescent="0.25">
      <c r="A165" s="15"/>
      <c r="F165" s="13"/>
      <c r="G165" s="13"/>
      <c r="M165" s="51"/>
      <c r="N165" s="13"/>
    </row>
    <row r="166" spans="1:14" x14ac:dyDescent="0.25">
      <c r="A166" s="15"/>
      <c r="F166" s="13"/>
      <c r="G166" s="13"/>
      <c r="M166" s="51"/>
      <c r="N166" s="13"/>
    </row>
    <row r="167" spans="1:14" x14ac:dyDescent="0.25">
      <c r="A167" s="15"/>
      <c r="F167" s="13"/>
      <c r="G167" s="13"/>
      <c r="M167" s="51"/>
      <c r="N167" s="13"/>
    </row>
    <row r="168" spans="1:14" x14ac:dyDescent="0.25">
      <c r="A168" s="15"/>
      <c r="F168" s="13"/>
      <c r="G168" s="13"/>
      <c r="M168" s="51"/>
      <c r="N168" s="13"/>
    </row>
    <row r="169" spans="1:14" x14ac:dyDescent="0.25">
      <c r="A169" s="15"/>
      <c r="F169" s="13"/>
      <c r="G169" s="13"/>
      <c r="M169" s="51"/>
      <c r="N169" s="13"/>
    </row>
    <row r="170" spans="1:14" x14ac:dyDescent="0.25">
      <c r="A170" s="15"/>
      <c r="F170" s="13"/>
      <c r="G170" s="13"/>
      <c r="M170" s="51"/>
      <c r="N170" s="13"/>
    </row>
    <row r="171" spans="1:14" x14ac:dyDescent="0.25">
      <c r="A171" s="15"/>
      <c r="F171" s="13"/>
      <c r="G171" s="13"/>
      <c r="M171" s="51"/>
      <c r="N171" s="13"/>
    </row>
    <row r="172" spans="1:14" x14ac:dyDescent="0.25">
      <c r="A172" s="15"/>
      <c r="F172" s="13"/>
      <c r="G172" s="13"/>
      <c r="M172" s="51"/>
      <c r="N172" s="13"/>
    </row>
    <row r="173" spans="1:14" x14ac:dyDescent="0.25">
      <c r="A173" s="15"/>
      <c r="F173" s="13"/>
      <c r="G173" s="13"/>
      <c r="M173" s="51"/>
      <c r="N173" s="13"/>
    </row>
    <row r="174" spans="1:14" x14ac:dyDescent="0.25">
      <c r="A174" s="15"/>
      <c r="F174" s="13"/>
      <c r="G174" s="13"/>
      <c r="M174" s="51"/>
      <c r="N174" s="13"/>
    </row>
    <row r="175" spans="1:14" x14ac:dyDescent="0.25">
      <c r="A175" s="15"/>
      <c r="F175" s="13"/>
      <c r="G175" s="13"/>
      <c r="M175" s="51"/>
      <c r="N175" s="13"/>
    </row>
    <row r="176" spans="1:14" x14ac:dyDescent="0.25">
      <c r="A176" s="15"/>
      <c r="F176" s="13"/>
      <c r="G176" s="13"/>
      <c r="M176" s="51"/>
      <c r="N176" s="13"/>
    </row>
    <row r="177" spans="1:14" x14ac:dyDescent="0.25">
      <c r="A177" s="15"/>
      <c r="F177" s="13"/>
      <c r="G177" s="13"/>
      <c r="M177" s="51"/>
      <c r="N177" s="13"/>
    </row>
    <row r="178" spans="1:14" x14ac:dyDescent="0.25">
      <c r="A178" s="15"/>
      <c r="F178" s="13"/>
      <c r="G178" s="13"/>
      <c r="M178" s="51"/>
      <c r="N178" s="13"/>
    </row>
    <row r="179" spans="1:14" x14ac:dyDescent="0.25">
      <c r="A179" s="15"/>
      <c r="F179" s="13"/>
      <c r="G179" s="13"/>
      <c r="M179" s="51"/>
      <c r="N179" s="13"/>
    </row>
    <row r="180" spans="1:14" x14ac:dyDescent="0.25">
      <c r="A180" s="15"/>
      <c r="F180" s="13"/>
      <c r="G180" s="13"/>
      <c r="M180" s="51"/>
      <c r="N180" s="13"/>
    </row>
    <row r="181" spans="1:14" x14ac:dyDescent="0.25">
      <c r="A181" s="15"/>
      <c r="F181" s="13"/>
      <c r="G181" s="13"/>
      <c r="M181" s="51"/>
      <c r="N181" s="13"/>
    </row>
    <row r="182" spans="1:14" x14ac:dyDescent="0.25">
      <c r="A182" s="15"/>
      <c r="F182" s="13"/>
      <c r="G182" s="13"/>
      <c r="M182" s="51"/>
      <c r="N182" s="13"/>
    </row>
    <row r="183" spans="1:14" x14ac:dyDescent="0.25">
      <c r="A183" s="15"/>
      <c r="F183" s="13"/>
      <c r="G183" s="13"/>
      <c r="M183" s="51"/>
      <c r="N183" s="13"/>
    </row>
    <row r="184" spans="1:14" x14ac:dyDescent="0.25">
      <c r="A184" s="15"/>
      <c r="F184" s="13"/>
      <c r="G184" s="13"/>
      <c r="M184" s="51"/>
      <c r="N184" s="13"/>
    </row>
    <row r="185" spans="1:14" x14ac:dyDescent="0.25">
      <c r="A185" s="15"/>
      <c r="F185" s="13"/>
      <c r="G185" s="13"/>
      <c r="M185" s="51"/>
      <c r="N185" s="13"/>
    </row>
    <row r="186" spans="1:14" x14ac:dyDescent="0.25">
      <c r="A186" s="15"/>
      <c r="F186" s="13"/>
      <c r="G186" s="13"/>
      <c r="M186" s="51"/>
      <c r="N186" s="13"/>
    </row>
    <row r="187" spans="1:14" x14ac:dyDescent="0.25">
      <c r="A187" s="15"/>
      <c r="F187" s="13"/>
      <c r="G187" s="13"/>
      <c r="M187" s="51"/>
      <c r="N187" s="13"/>
    </row>
    <row r="188" spans="1:14" x14ac:dyDescent="0.25">
      <c r="A188" s="15"/>
      <c r="F188" s="13"/>
      <c r="G188" s="13"/>
      <c r="M188" s="51"/>
      <c r="N188" s="13"/>
    </row>
    <row r="189" spans="1:14" x14ac:dyDescent="0.25">
      <c r="A189" s="15"/>
      <c r="F189" s="13"/>
      <c r="G189" s="13"/>
      <c r="M189" s="51"/>
      <c r="N189" s="13"/>
    </row>
    <row r="190" spans="1:14" x14ac:dyDescent="0.25">
      <c r="A190" s="15"/>
      <c r="F190" s="13"/>
      <c r="G190" s="13"/>
      <c r="M190" s="51"/>
      <c r="N190" s="13"/>
    </row>
    <row r="191" spans="1:14" x14ac:dyDescent="0.25">
      <c r="A191" s="15"/>
      <c r="F191" s="13"/>
      <c r="G191" s="13"/>
      <c r="M191" s="51"/>
      <c r="N191" s="13"/>
    </row>
    <row r="192" spans="1:14" x14ac:dyDescent="0.25">
      <c r="A192" s="15"/>
      <c r="F192" s="13"/>
      <c r="G192" s="13"/>
      <c r="M192" s="51"/>
      <c r="N192" s="13"/>
    </row>
    <row r="193" spans="1:14" x14ac:dyDescent="0.25">
      <c r="A193" s="15"/>
      <c r="F193" s="13"/>
      <c r="G193" s="13"/>
      <c r="M193" s="51"/>
      <c r="N193" s="13"/>
    </row>
    <row r="194" spans="1:14" x14ac:dyDescent="0.25">
      <c r="A194" s="15"/>
      <c r="F194" s="13"/>
      <c r="G194" s="13"/>
      <c r="M194" s="51"/>
      <c r="N194" s="13"/>
    </row>
    <row r="195" spans="1:14" x14ac:dyDescent="0.25">
      <c r="A195" s="15"/>
      <c r="F195" s="13"/>
      <c r="G195" s="13"/>
      <c r="M195" s="51"/>
      <c r="N195" s="13"/>
    </row>
    <row r="196" spans="1:14" x14ac:dyDescent="0.25">
      <c r="A196" s="15"/>
      <c r="F196" s="13"/>
      <c r="G196" s="13"/>
      <c r="M196" s="51"/>
      <c r="N196" s="13"/>
    </row>
    <row r="197" spans="1:14" x14ac:dyDescent="0.25">
      <c r="A197" s="15"/>
      <c r="F197" s="13"/>
      <c r="G197" s="13"/>
      <c r="M197" s="51"/>
      <c r="N197" s="13"/>
    </row>
    <row r="198" spans="1:14" x14ac:dyDescent="0.25">
      <c r="A198" s="15"/>
      <c r="F198" s="13"/>
      <c r="G198" s="13"/>
      <c r="M198" s="51"/>
      <c r="N198" s="13"/>
    </row>
    <row r="199" spans="1:14" x14ac:dyDescent="0.25">
      <c r="A199" s="15"/>
      <c r="F199" s="13"/>
      <c r="G199" s="13"/>
      <c r="M199" s="51"/>
      <c r="N199" s="13"/>
    </row>
    <row r="200" spans="1:14" x14ac:dyDescent="0.25">
      <c r="F200" s="13"/>
      <c r="G200" s="13"/>
      <c r="M200" s="51"/>
      <c r="N200" s="13"/>
    </row>
    <row r="201" spans="1:14" x14ac:dyDescent="0.25">
      <c r="F201" s="13"/>
      <c r="G201" s="13"/>
      <c r="M201" s="51"/>
      <c r="N201" s="13"/>
    </row>
    <row r="202" spans="1:14" x14ac:dyDescent="0.25">
      <c r="F202" s="13"/>
      <c r="G202" s="13"/>
      <c r="M202" s="51"/>
      <c r="N202" s="13"/>
    </row>
    <row r="203" spans="1:14" x14ac:dyDescent="0.25">
      <c r="F203" s="13"/>
      <c r="G203" s="13"/>
      <c r="M203" s="51"/>
      <c r="N203" s="13"/>
    </row>
    <row r="204" spans="1:14" x14ac:dyDescent="0.25">
      <c r="F204" s="13"/>
      <c r="G204" s="13"/>
      <c r="M204" s="51"/>
      <c r="N204" s="13"/>
    </row>
    <row r="205" spans="1:14" x14ac:dyDescent="0.25">
      <c r="F205" s="13"/>
      <c r="G205" s="13"/>
      <c r="M205" s="51"/>
      <c r="N205" s="13"/>
    </row>
    <row r="206" spans="1:14" x14ac:dyDescent="0.25">
      <c r="F206" s="13"/>
      <c r="G206" s="13"/>
      <c r="M206" s="51"/>
      <c r="N206" s="13"/>
    </row>
    <row r="207" spans="1:14" x14ac:dyDescent="0.25">
      <c r="F207" s="13"/>
      <c r="G207" s="13"/>
      <c r="M207" s="51"/>
      <c r="N207" s="13"/>
    </row>
    <row r="208" spans="1:14" x14ac:dyDescent="0.25">
      <c r="F208" s="13"/>
      <c r="G208" s="13"/>
      <c r="M208" s="51"/>
      <c r="N208" s="13"/>
    </row>
    <row r="209" spans="6:14" x14ac:dyDescent="0.25">
      <c r="F209" s="13"/>
      <c r="G209" s="13"/>
      <c r="M209" s="51"/>
      <c r="N209" s="13"/>
    </row>
    <row r="210" spans="6:14" x14ac:dyDescent="0.25">
      <c r="F210" s="13"/>
      <c r="G210" s="13"/>
      <c r="M210" s="51"/>
      <c r="N210" s="13"/>
    </row>
    <row r="211" spans="6:14" x14ac:dyDescent="0.25">
      <c r="F211" s="13"/>
      <c r="G211" s="13"/>
      <c r="M211" s="51"/>
      <c r="N211" s="13"/>
    </row>
    <row r="212" spans="6:14" x14ac:dyDescent="0.25">
      <c r="F212" s="13"/>
      <c r="G212" s="13"/>
      <c r="M212" s="51"/>
      <c r="N212" s="13"/>
    </row>
    <row r="213" spans="6:14" x14ac:dyDescent="0.25">
      <c r="F213" s="13"/>
      <c r="G213" s="13"/>
      <c r="M213" s="51"/>
      <c r="N213" s="13"/>
    </row>
    <row r="214" spans="6:14" x14ac:dyDescent="0.25">
      <c r="F214" s="13"/>
      <c r="G214" s="13"/>
      <c r="M214" s="51"/>
      <c r="N214" s="13"/>
    </row>
    <row r="215" spans="6:14" x14ac:dyDescent="0.25">
      <c r="F215" s="13"/>
      <c r="G215" s="13"/>
      <c r="M215" s="51"/>
      <c r="N215" s="13"/>
    </row>
    <row r="216" spans="6:14" x14ac:dyDescent="0.25">
      <c r="F216" s="13"/>
      <c r="G216" s="13"/>
      <c r="M216" s="51"/>
      <c r="N216" s="13"/>
    </row>
    <row r="217" spans="6:14" x14ac:dyDescent="0.25">
      <c r="F217" s="13"/>
      <c r="G217" s="13"/>
      <c r="M217" s="51"/>
      <c r="N217" s="13"/>
    </row>
    <row r="218" spans="6:14" x14ac:dyDescent="0.25">
      <c r="F218" s="13"/>
      <c r="G218" s="13"/>
      <c r="M218" s="51"/>
      <c r="N218" s="13"/>
    </row>
    <row r="219" spans="6:14" x14ac:dyDescent="0.25">
      <c r="F219" s="13"/>
      <c r="G219" s="13"/>
      <c r="M219" s="51"/>
      <c r="N219" s="13"/>
    </row>
    <row r="220" spans="6:14" x14ac:dyDescent="0.25">
      <c r="F220" s="13"/>
      <c r="G220" s="13"/>
      <c r="M220" s="51"/>
      <c r="N220" s="13"/>
    </row>
    <row r="221" spans="6:14" x14ac:dyDescent="0.25">
      <c r="F221" s="13"/>
      <c r="G221" s="13"/>
      <c r="M221" s="51"/>
      <c r="N221" s="13"/>
    </row>
    <row r="222" spans="6:14" x14ac:dyDescent="0.25">
      <c r="F222" s="13"/>
      <c r="G222" s="13"/>
      <c r="M222" s="51"/>
      <c r="N222" s="13"/>
    </row>
    <row r="223" spans="6:14" x14ac:dyDescent="0.25">
      <c r="F223" s="13"/>
      <c r="G223" s="13"/>
      <c r="M223" s="51"/>
      <c r="N223" s="13"/>
    </row>
    <row r="224" spans="6:14" x14ac:dyDescent="0.25">
      <c r="F224" s="13"/>
      <c r="G224" s="13"/>
      <c r="M224" s="51"/>
      <c r="N224" s="13"/>
    </row>
    <row r="225" spans="6:14" x14ac:dyDescent="0.25">
      <c r="F225" s="13"/>
      <c r="G225" s="13"/>
      <c r="M225" s="51"/>
      <c r="N225" s="13"/>
    </row>
    <row r="226" spans="6:14" x14ac:dyDescent="0.25">
      <c r="F226" s="13"/>
      <c r="G226" s="13"/>
      <c r="M226" s="51"/>
      <c r="N226" s="13"/>
    </row>
    <row r="227" spans="6:14" x14ac:dyDescent="0.25">
      <c r="F227" s="13"/>
      <c r="G227" s="13"/>
      <c r="M227" s="51"/>
      <c r="N227" s="13"/>
    </row>
    <row r="228" spans="6:14" x14ac:dyDescent="0.25">
      <c r="F228" s="13"/>
      <c r="G228" s="13"/>
      <c r="M228" s="51"/>
      <c r="N228" s="13"/>
    </row>
    <row r="229" spans="6:14" x14ac:dyDescent="0.25">
      <c r="F229" s="13"/>
      <c r="G229" s="13"/>
      <c r="M229" s="51"/>
      <c r="N229" s="13"/>
    </row>
    <row r="230" spans="6:14" x14ac:dyDescent="0.25">
      <c r="F230" s="13"/>
      <c r="G230" s="13"/>
      <c r="M230" s="51"/>
      <c r="N230" s="13"/>
    </row>
    <row r="231" spans="6:14" x14ac:dyDescent="0.25">
      <c r="F231" s="13"/>
      <c r="G231" s="13"/>
      <c r="M231" s="51"/>
      <c r="N231" s="13"/>
    </row>
    <row r="232" spans="6:14" x14ac:dyDescent="0.25">
      <c r="F232" s="13"/>
      <c r="G232" s="13"/>
      <c r="M232" s="51"/>
      <c r="N232" s="13"/>
    </row>
    <row r="233" spans="6:14" x14ac:dyDescent="0.25">
      <c r="F233" s="13"/>
      <c r="G233" s="13"/>
      <c r="M233" s="51"/>
      <c r="N233" s="13"/>
    </row>
    <row r="234" spans="6:14" x14ac:dyDescent="0.25">
      <c r="F234" s="13"/>
      <c r="G234" s="13"/>
      <c r="M234" s="51"/>
      <c r="N234" s="13"/>
    </row>
    <row r="235" spans="6:14" x14ac:dyDescent="0.25">
      <c r="F235" s="13"/>
      <c r="G235" s="13"/>
      <c r="M235" s="51"/>
      <c r="N235" s="13"/>
    </row>
    <row r="236" spans="6:14" x14ac:dyDescent="0.25">
      <c r="F236" s="13"/>
      <c r="G236" s="13"/>
      <c r="M236" s="51"/>
      <c r="N236" s="13"/>
    </row>
    <row r="237" spans="6:14" x14ac:dyDescent="0.25">
      <c r="F237" s="13"/>
      <c r="G237" s="13"/>
      <c r="M237" s="51"/>
      <c r="N237" s="13"/>
    </row>
    <row r="238" spans="6:14" x14ac:dyDescent="0.25">
      <c r="F238" s="13"/>
      <c r="G238" s="13"/>
      <c r="M238" s="51"/>
      <c r="N238" s="13"/>
    </row>
    <row r="239" spans="6:14" x14ac:dyDescent="0.25">
      <c r="F239" s="13"/>
      <c r="G239" s="13"/>
      <c r="M239" s="51"/>
      <c r="N239" s="13"/>
    </row>
    <row r="240" spans="6:14" x14ac:dyDescent="0.25">
      <c r="F240" s="13"/>
      <c r="G240" s="13"/>
      <c r="M240" s="51"/>
      <c r="N240" s="13"/>
    </row>
    <row r="241" spans="6:14" x14ac:dyDescent="0.25">
      <c r="F241" s="13"/>
      <c r="G241" s="13"/>
      <c r="M241" s="51"/>
      <c r="N241" s="13"/>
    </row>
    <row r="242" spans="6:14" x14ac:dyDescent="0.25">
      <c r="F242" s="13"/>
      <c r="G242" s="13"/>
      <c r="M242" s="51"/>
      <c r="N242" s="13"/>
    </row>
    <row r="243" spans="6:14" x14ac:dyDescent="0.25">
      <c r="F243" s="13"/>
      <c r="G243" s="13"/>
      <c r="M243" s="51"/>
      <c r="N243" s="13"/>
    </row>
    <row r="244" spans="6:14" x14ac:dyDescent="0.25">
      <c r="F244" s="13"/>
      <c r="G244" s="13"/>
      <c r="M244" s="51"/>
      <c r="N244" s="13"/>
    </row>
    <row r="245" spans="6:14" x14ac:dyDescent="0.25">
      <c r="F245" s="13"/>
      <c r="G245" s="13"/>
      <c r="M245" s="51"/>
      <c r="N245" s="13"/>
    </row>
    <row r="246" spans="6:14" x14ac:dyDescent="0.25">
      <c r="F246" s="13"/>
      <c r="G246" s="13"/>
      <c r="M246" s="51"/>
      <c r="N246" s="13"/>
    </row>
    <row r="247" spans="6:14" x14ac:dyDescent="0.25">
      <c r="F247" s="13"/>
      <c r="G247" s="13"/>
      <c r="M247" s="51"/>
      <c r="N247" s="13"/>
    </row>
    <row r="248" spans="6:14" x14ac:dyDescent="0.25">
      <c r="F248" s="13"/>
      <c r="G248" s="13"/>
      <c r="M248" s="51"/>
      <c r="N248" s="13"/>
    </row>
    <row r="249" spans="6:14" x14ac:dyDescent="0.25">
      <c r="F249" s="13"/>
      <c r="G249" s="13"/>
      <c r="M249" s="51"/>
      <c r="N249" s="13"/>
    </row>
    <row r="250" spans="6:14" x14ac:dyDescent="0.25">
      <c r="F250" s="13"/>
      <c r="G250" s="13"/>
      <c r="M250" s="51"/>
      <c r="N250" s="13"/>
    </row>
    <row r="251" spans="6:14" x14ac:dyDescent="0.25">
      <c r="F251" s="13"/>
      <c r="G251" s="13"/>
      <c r="M251" s="51"/>
      <c r="N251" s="13"/>
    </row>
    <row r="252" spans="6:14" x14ac:dyDescent="0.25">
      <c r="F252" s="13"/>
      <c r="G252" s="13"/>
      <c r="M252" s="51"/>
      <c r="N252" s="13"/>
    </row>
    <row r="253" spans="6:14" x14ac:dyDescent="0.25">
      <c r="F253" s="13"/>
      <c r="G253" s="13"/>
      <c r="M253" s="51"/>
      <c r="N253" s="13"/>
    </row>
    <row r="254" spans="6:14" x14ac:dyDescent="0.25">
      <c r="F254" s="13"/>
      <c r="G254" s="13"/>
      <c r="M254" s="51"/>
      <c r="N254" s="13"/>
    </row>
    <row r="255" spans="6:14" x14ac:dyDescent="0.25">
      <c r="F255" s="13"/>
      <c r="G255" s="13"/>
      <c r="M255" s="51"/>
      <c r="N255" s="13"/>
    </row>
    <row r="256" spans="6:14" x14ac:dyDescent="0.25">
      <c r="F256" s="13"/>
      <c r="G256" s="13"/>
      <c r="M256" s="51"/>
      <c r="N256" s="13"/>
    </row>
    <row r="257" spans="6:14" x14ac:dyDescent="0.25">
      <c r="F257" s="13"/>
      <c r="G257" s="13"/>
      <c r="M257" s="51"/>
      <c r="N257" s="13"/>
    </row>
    <row r="258" spans="6:14" x14ac:dyDescent="0.25">
      <c r="F258" s="13"/>
      <c r="G258" s="13"/>
      <c r="M258" s="51"/>
      <c r="N258" s="13"/>
    </row>
    <row r="259" spans="6:14" x14ac:dyDescent="0.25">
      <c r="F259" s="13"/>
      <c r="G259" s="13"/>
      <c r="M259" s="51"/>
      <c r="N259" s="13"/>
    </row>
    <row r="260" spans="6:14" x14ac:dyDescent="0.25">
      <c r="F260" s="13"/>
      <c r="G260" s="13"/>
      <c r="M260" s="51"/>
      <c r="N260" s="13"/>
    </row>
    <row r="261" spans="6:14" x14ac:dyDescent="0.25">
      <c r="F261" s="13"/>
      <c r="G261" s="13"/>
      <c r="M261" s="51"/>
      <c r="N261" s="13"/>
    </row>
    <row r="262" spans="6:14" x14ac:dyDescent="0.25">
      <c r="F262" s="13"/>
      <c r="G262" s="13"/>
      <c r="M262" s="51"/>
      <c r="N262" s="13"/>
    </row>
    <row r="263" spans="6:14" x14ac:dyDescent="0.25">
      <c r="F263" s="13"/>
      <c r="G263" s="13"/>
      <c r="M263" s="51"/>
      <c r="N263" s="13"/>
    </row>
    <row r="264" spans="6:14" x14ac:dyDescent="0.25">
      <c r="F264" s="13"/>
      <c r="G264" s="13"/>
      <c r="M264" s="51"/>
      <c r="N264" s="13"/>
    </row>
    <row r="265" spans="6:14" x14ac:dyDescent="0.25">
      <c r="F265" s="13"/>
      <c r="G265" s="13"/>
      <c r="M265" s="51"/>
      <c r="N265" s="13"/>
    </row>
    <row r="266" spans="6:14" x14ac:dyDescent="0.25">
      <c r="F266" s="13"/>
      <c r="G266" s="13"/>
      <c r="M266" s="51"/>
      <c r="N266" s="13"/>
    </row>
    <row r="267" spans="6:14" x14ac:dyDescent="0.25">
      <c r="F267" s="13"/>
      <c r="G267" s="13"/>
      <c r="M267" s="51"/>
      <c r="N267" s="13"/>
    </row>
    <row r="268" spans="6:14" x14ac:dyDescent="0.25">
      <c r="F268" s="13"/>
      <c r="G268" s="13"/>
      <c r="M268" s="51"/>
      <c r="N268" s="13"/>
    </row>
    <row r="269" spans="6:14" x14ac:dyDescent="0.25">
      <c r="F269" s="13"/>
      <c r="G269" s="13"/>
      <c r="M269" s="51"/>
      <c r="N269" s="13"/>
    </row>
    <row r="270" spans="6:14" x14ac:dyDescent="0.25">
      <c r="F270" s="13"/>
      <c r="G270" s="13"/>
      <c r="M270" s="51"/>
      <c r="N270" s="13"/>
    </row>
    <row r="271" spans="6:14" x14ac:dyDescent="0.25">
      <c r="F271" s="13"/>
      <c r="G271" s="13"/>
      <c r="M271" s="51"/>
      <c r="N271" s="13"/>
    </row>
    <row r="272" spans="6:14" x14ac:dyDescent="0.25">
      <c r="F272" s="13"/>
      <c r="G272" s="13"/>
      <c r="M272" s="51"/>
      <c r="N272" s="13"/>
    </row>
    <row r="273" spans="6:14" x14ac:dyDescent="0.25">
      <c r="F273" s="13"/>
      <c r="G273" s="13"/>
      <c r="M273" s="51"/>
      <c r="N273" s="13"/>
    </row>
    <row r="274" spans="6:14" x14ac:dyDescent="0.25">
      <c r="F274" s="13"/>
      <c r="G274" s="13"/>
      <c r="M274" s="51"/>
      <c r="N274" s="13"/>
    </row>
    <row r="275" spans="6:14" x14ac:dyDescent="0.25">
      <c r="F275" s="13"/>
      <c r="G275" s="13"/>
      <c r="M275" s="51"/>
      <c r="N275" s="13"/>
    </row>
    <row r="276" spans="6:14" x14ac:dyDescent="0.25">
      <c r="F276" s="13"/>
      <c r="G276" s="13"/>
      <c r="M276" s="51"/>
      <c r="N276" s="13"/>
    </row>
    <row r="277" spans="6:14" x14ac:dyDescent="0.25">
      <c r="F277" s="13"/>
      <c r="G277" s="13"/>
      <c r="M277" s="51"/>
      <c r="N277" s="13"/>
    </row>
    <row r="278" spans="6:14" x14ac:dyDescent="0.25">
      <c r="F278" s="13"/>
      <c r="G278" s="13"/>
      <c r="M278" s="51"/>
      <c r="N278" s="13"/>
    </row>
    <row r="279" spans="6:14" x14ac:dyDescent="0.25">
      <c r="F279" s="13"/>
      <c r="G279" s="13"/>
      <c r="M279" s="51"/>
      <c r="N279" s="13"/>
    </row>
    <row r="280" spans="6:14" x14ac:dyDescent="0.25">
      <c r="F280" s="13"/>
      <c r="G280" s="13"/>
      <c r="M280" s="51"/>
      <c r="N280" s="13"/>
    </row>
    <row r="281" spans="6:14" x14ac:dyDescent="0.25">
      <c r="F281" s="13"/>
      <c r="G281" s="13"/>
      <c r="M281" s="51"/>
      <c r="N281" s="13"/>
    </row>
    <row r="282" spans="6:14" x14ac:dyDescent="0.25">
      <c r="F282" s="13"/>
      <c r="G282" s="13"/>
      <c r="M282" s="51"/>
      <c r="N282" s="13"/>
    </row>
    <row r="283" spans="6:14" x14ac:dyDescent="0.25">
      <c r="F283" s="13"/>
      <c r="G283" s="13"/>
      <c r="M283" s="51"/>
      <c r="N283" s="13"/>
    </row>
    <row r="284" spans="6:14" x14ac:dyDescent="0.25">
      <c r="F284" s="13"/>
      <c r="G284" s="13"/>
      <c r="M284" s="51"/>
      <c r="N284" s="13"/>
    </row>
    <row r="285" spans="6:14" x14ac:dyDescent="0.25">
      <c r="F285" s="13"/>
      <c r="G285" s="13"/>
      <c r="M285" s="51"/>
      <c r="N285" s="13"/>
    </row>
    <row r="286" spans="6:14" x14ac:dyDescent="0.25">
      <c r="F286" s="13"/>
      <c r="G286" s="13"/>
      <c r="M286" s="51"/>
      <c r="N286" s="13"/>
    </row>
    <row r="287" spans="6:14" x14ac:dyDescent="0.25">
      <c r="F287" s="13"/>
      <c r="G287" s="13"/>
      <c r="M287" s="51"/>
      <c r="N287" s="13"/>
    </row>
    <row r="288" spans="6:14" x14ac:dyDescent="0.25">
      <c r="F288" s="13"/>
      <c r="G288" s="13"/>
      <c r="M288" s="51"/>
      <c r="N288" s="13"/>
    </row>
    <row r="289" spans="6:14" x14ac:dyDescent="0.25">
      <c r="F289" s="13"/>
      <c r="G289" s="13"/>
      <c r="M289" s="51"/>
      <c r="N289" s="13"/>
    </row>
    <row r="290" spans="6:14" x14ac:dyDescent="0.25">
      <c r="F290" s="13"/>
      <c r="G290" s="13"/>
      <c r="M290" s="51"/>
      <c r="N290" s="13"/>
    </row>
    <row r="291" spans="6:14" x14ac:dyDescent="0.25">
      <c r="F291" s="13"/>
      <c r="G291" s="13"/>
      <c r="M291" s="51"/>
      <c r="N291" s="13"/>
    </row>
    <row r="292" spans="6:14" x14ac:dyDescent="0.25">
      <c r="F292" s="13"/>
      <c r="G292" s="13"/>
      <c r="M292" s="51"/>
      <c r="N292" s="13"/>
    </row>
    <row r="293" spans="6:14" x14ac:dyDescent="0.25">
      <c r="F293" s="13"/>
      <c r="G293" s="13"/>
      <c r="M293" s="51"/>
      <c r="N293" s="13"/>
    </row>
    <row r="294" spans="6:14" x14ac:dyDescent="0.25">
      <c r="F294" s="13"/>
      <c r="G294" s="13"/>
      <c r="M294" s="51"/>
      <c r="N294" s="13"/>
    </row>
    <row r="295" spans="6:14" x14ac:dyDescent="0.25">
      <c r="F295" s="13"/>
      <c r="G295" s="13"/>
      <c r="M295" s="51"/>
      <c r="N295" s="13"/>
    </row>
    <row r="296" spans="6:14" x14ac:dyDescent="0.25">
      <c r="F296" s="13"/>
      <c r="G296" s="13"/>
      <c r="M296" s="51"/>
      <c r="N296" s="13"/>
    </row>
    <row r="297" spans="6:14" x14ac:dyDescent="0.25">
      <c r="F297" s="13"/>
      <c r="G297" s="13"/>
      <c r="M297" s="51"/>
      <c r="N297" s="13"/>
    </row>
    <row r="298" spans="6:14" x14ac:dyDescent="0.25">
      <c r="F298" s="13"/>
      <c r="G298" s="13"/>
      <c r="M298" s="51"/>
      <c r="N298" s="13"/>
    </row>
    <row r="299" spans="6:14" x14ac:dyDescent="0.25">
      <c r="F299" s="13"/>
      <c r="G299" s="13"/>
      <c r="M299" s="51"/>
      <c r="N299" s="13"/>
    </row>
    <row r="300" spans="6:14" x14ac:dyDescent="0.25">
      <c r="F300" s="13"/>
      <c r="G300" s="13"/>
      <c r="M300" s="51"/>
      <c r="N300" s="13"/>
    </row>
    <row r="301" spans="6:14" x14ac:dyDescent="0.25">
      <c r="F301" s="13"/>
      <c r="G301" s="13"/>
      <c r="M301" s="51"/>
      <c r="N301" s="13"/>
    </row>
    <row r="302" spans="6:14" x14ac:dyDescent="0.25">
      <c r="F302" s="13"/>
      <c r="G302" s="13"/>
      <c r="M302" s="51"/>
      <c r="N302" s="13"/>
    </row>
    <row r="303" spans="6:14" x14ac:dyDescent="0.25">
      <c r="F303" s="13"/>
      <c r="G303" s="13"/>
      <c r="M303" s="51"/>
      <c r="N303" s="13"/>
    </row>
    <row r="304" spans="6:14" x14ac:dyDescent="0.25">
      <c r="F304" s="13"/>
      <c r="G304" s="13"/>
      <c r="M304" s="51"/>
      <c r="N304" s="13"/>
    </row>
    <row r="305" spans="6:14" x14ac:dyDescent="0.25">
      <c r="F305" s="13"/>
      <c r="G305" s="13"/>
      <c r="M305" s="51"/>
      <c r="N305" s="13"/>
    </row>
    <row r="306" spans="6:14" x14ac:dyDescent="0.25">
      <c r="F306" s="13"/>
      <c r="G306" s="13"/>
      <c r="M306" s="51"/>
      <c r="N306" s="13"/>
    </row>
    <row r="307" spans="6:14" x14ac:dyDescent="0.25">
      <c r="F307" s="13"/>
      <c r="G307" s="13"/>
      <c r="M307" s="51"/>
      <c r="N307" s="13"/>
    </row>
    <row r="308" spans="6:14" x14ac:dyDescent="0.25">
      <c r="F308" s="13"/>
      <c r="G308" s="13"/>
      <c r="M308" s="51"/>
      <c r="N308" s="13"/>
    </row>
    <row r="309" spans="6:14" x14ac:dyDescent="0.25">
      <c r="F309" s="13"/>
      <c r="G309" s="13"/>
      <c r="M309" s="51"/>
      <c r="N309" s="13"/>
    </row>
    <row r="310" spans="6:14" x14ac:dyDescent="0.25">
      <c r="F310" s="13"/>
      <c r="G310" s="13"/>
      <c r="M310" s="51"/>
      <c r="N310" s="13"/>
    </row>
    <row r="311" spans="6:14" x14ac:dyDescent="0.25">
      <c r="F311" s="13"/>
      <c r="G311" s="13"/>
      <c r="M311" s="51"/>
      <c r="N311" s="13"/>
    </row>
    <row r="312" spans="6:14" x14ac:dyDescent="0.25">
      <c r="F312" s="13"/>
      <c r="G312" s="13"/>
      <c r="M312" s="51"/>
      <c r="N312" s="13"/>
    </row>
    <row r="313" spans="6:14" x14ac:dyDescent="0.25">
      <c r="F313" s="13"/>
      <c r="G313" s="13"/>
      <c r="M313" s="51"/>
      <c r="N313" s="13"/>
    </row>
    <row r="314" spans="6:14" x14ac:dyDescent="0.25">
      <c r="F314" s="13"/>
      <c r="G314" s="13"/>
      <c r="M314" s="51"/>
      <c r="N314" s="13"/>
    </row>
    <row r="315" spans="6:14" x14ac:dyDescent="0.25">
      <c r="F315" s="13"/>
      <c r="G315" s="13"/>
      <c r="M315" s="51"/>
      <c r="N315" s="13"/>
    </row>
    <row r="316" spans="6:14" x14ac:dyDescent="0.25">
      <c r="F316" s="13"/>
      <c r="G316" s="13"/>
      <c r="M316" s="51"/>
      <c r="N316" s="13"/>
    </row>
    <row r="317" spans="6:14" x14ac:dyDescent="0.25">
      <c r="F317" s="13"/>
      <c r="G317" s="13"/>
      <c r="M317" s="51"/>
      <c r="N317" s="13"/>
    </row>
    <row r="318" spans="6:14" x14ac:dyDescent="0.25">
      <c r="F318" s="13"/>
      <c r="G318" s="13"/>
      <c r="M318" s="51"/>
      <c r="N318" s="13"/>
    </row>
    <row r="319" spans="6:14" x14ac:dyDescent="0.25">
      <c r="F319" s="13"/>
      <c r="G319" s="13"/>
      <c r="M319" s="51"/>
      <c r="N319" s="13"/>
    </row>
    <row r="320" spans="6:14" x14ac:dyDescent="0.25">
      <c r="F320" s="13"/>
      <c r="G320" s="13"/>
      <c r="M320" s="51"/>
      <c r="N320" s="13"/>
    </row>
    <row r="321" spans="6:14" x14ac:dyDescent="0.25">
      <c r="F321" s="13"/>
      <c r="G321" s="13"/>
      <c r="M321" s="51"/>
      <c r="N321" s="13"/>
    </row>
    <row r="322" spans="6:14" x14ac:dyDescent="0.25">
      <c r="F322" s="13"/>
      <c r="G322" s="13"/>
      <c r="M322" s="51"/>
      <c r="N322" s="13"/>
    </row>
    <row r="323" spans="6:14" x14ac:dyDescent="0.25">
      <c r="F323" s="13"/>
      <c r="G323" s="13"/>
      <c r="M323" s="51"/>
      <c r="N323" s="13"/>
    </row>
    <row r="324" spans="6:14" x14ac:dyDescent="0.25">
      <c r="F324" s="13"/>
      <c r="G324" s="13"/>
      <c r="M324" s="51"/>
      <c r="N324" s="13"/>
    </row>
    <row r="325" spans="6:14" x14ac:dyDescent="0.25">
      <c r="F325" s="13"/>
      <c r="G325" s="13"/>
      <c r="M325" s="51"/>
      <c r="N325" s="13"/>
    </row>
    <row r="326" spans="6:14" x14ac:dyDescent="0.25">
      <c r="F326" s="13"/>
      <c r="G326" s="13"/>
      <c r="M326" s="51"/>
      <c r="N326" s="13"/>
    </row>
    <row r="327" spans="6:14" x14ac:dyDescent="0.25">
      <c r="F327" s="13"/>
      <c r="G327" s="13"/>
      <c r="M327" s="51"/>
      <c r="N327" s="13"/>
    </row>
    <row r="328" spans="6:14" x14ac:dyDescent="0.25">
      <c r="F328" s="13"/>
      <c r="G328" s="13"/>
      <c r="M328" s="51"/>
      <c r="N328" s="13"/>
    </row>
    <row r="329" spans="6:14" x14ac:dyDescent="0.25">
      <c r="F329" s="13"/>
      <c r="G329" s="13"/>
      <c r="M329" s="51"/>
      <c r="N329" s="13"/>
    </row>
    <row r="330" spans="6:14" x14ac:dyDescent="0.25">
      <c r="F330" s="13"/>
      <c r="G330" s="13"/>
      <c r="M330" s="51"/>
      <c r="N330" s="13"/>
    </row>
    <row r="331" spans="6:14" x14ac:dyDescent="0.25">
      <c r="F331" s="13"/>
      <c r="G331" s="13"/>
      <c r="M331" s="51"/>
      <c r="N331" s="13"/>
    </row>
    <row r="332" spans="6:14" x14ac:dyDescent="0.25">
      <c r="F332" s="13"/>
      <c r="G332" s="13"/>
      <c r="M332" s="51"/>
      <c r="N332" s="13"/>
    </row>
    <row r="333" spans="6:14" x14ac:dyDescent="0.25">
      <c r="F333" s="13"/>
      <c r="G333" s="13"/>
      <c r="M333" s="51"/>
      <c r="N333" s="13"/>
    </row>
    <row r="334" spans="6:14" x14ac:dyDescent="0.25">
      <c r="F334" s="13"/>
      <c r="G334" s="13"/>
      <c r="M334" s="51"/>
      <c r="N334" s="13"/>
    </row>
    <row r="335" spans="6:14" x14ac:dyDescent="0.25">
      <c r="F335" s="13"/>
      <c r="G335" s="13"/>
      <c r="M335" s="51"/>
      <c r="N335" s="13"/>
    </row>
    <row r="336" spans="6:14" x14ac:dyDescent="0.25">
      <c r="F336" s="13"/>
      <c r="G336" s="13"/>
      <c r="M336" s="51"/>
      <c r="N336" s="13"/>
    </row>
    <row r="337" spans="6:14" x14ac:dyDescent="0.25">
      <c r="F337" s="13"/>
      <c r="G337" s="13"/>
      <c r="M337" s="51"/>
      <c r="N337" s="13"/>
    </row>
    <row r="338" spans="6:14" x14ac:dyDescent="0.25">
      <c r="F338" s="13"/>
      <c r="G338" s="13"/>
      <c r="M338" s="51"/>
      <c r="N338" s="13"/>
    </row>
    <row r="339" spans="6:14" x14ac:dyDescent="0.25">
      <c r="F339" s="13"/>
      <c r="G339" s="13"/>
      <c r="M339" s="51"/>
      <c r="N339" s="13"/>
    </row>
    <row r="340" spans="6:14" x14ac:dyDescent="0.25">
      <c r="F340" s="13"/>
      <c r="G340" s="13"/>
      <c r="M340" s="51"/>
      <c r="N340" s="13"/>
    </row>
    <row r="341" spans="6:14" x14ac:dyDescent="0.25">
      <c r="F341" s="13"/>
      <c r="G341" s="13"/>
      <c r="M341" s="51"/>
      <c r="N341" s="13"/>
    </row>
    <row r="342" spans="6:14" x14ac:dyDescent="0.25">
      <c r="F342" s="13"/>
      <c r="G342" s="13"/>
      <c r="M342" s="51"/>
      <c r="N342" s="13"/>
    </row>
    <row r="343" spans="6:14" x14ac:dyDescent="0.25">
      <c r="F343" s="13"/>
      <c r="G343" s="13"/>
      <c r="M343" s="51"/>
      <c r="N343" s="13"/>
    </row>
    <row r="344" spans="6:14" x14ac:dyDescent="0.25">
      <c r="F344" s="13"/>
      <c r="G344" s="13"/>
      <c r="M344" s="51"/>
      <c r="N344" s="13"/>
    </row>
    <row r="345" spans="6:14" x14ac:dyDescent="0.25">
      <c r="F345" s="13"/>
      <c r="G345" s="13"/>
      <c r="M345" s="51"/>
      <c r="N345" s="13"/>
    </row>
    <row r="346" spans="6:14" x14ac:dyDescent="0.25">
      <c r="F346" s="13"/>
      <c r="G346" s="13"/>
      <c r="M346" s="51"/>
      <c r="N346" s="13"/>
    </row>
    <row r="347" spans="6:14" x14ac:dyDescent="0.25">
      <c r="F347" s="13"/>
      <c r="G347" s="13"/>
      <c r="M347" s="51"/>
      <c r="N347" s="13"/>
    </row>
    <row r="348" spans="6:14" x14ac:dyDescent="0.25">
      <c r="F348" s="13"/>
      <c r="G348" s="13"/>
      <c r="M348" s="51"/>
      <c r="N348" s="13"/>
    </row>
    <row r="349" spans="6:14" x14ac:dyDescent="0.25">
      <c r="F349" s="13"/>
      <c r="G349" s="13"/>
      <c r="M349" s="51"/>
      <c r="N349" s="13"/>
    </row>
    <row r="350" spans="6:14" x14ac:dyDescent="0.25">
      <c r="F350" s="13"/>
      <c r="G350" s="13"/>
      <c r="M350" s="51"/>
      <c r="N350" s="13"/>
    </row>
    <row r="351" spans="6:14" x14ac:dyDescent="0.25">
      <c r="F351" s="13"/>
      <c r="G351" s="13"/>
      <c r="M351" s="51"/>
      <c r="N351" s="13"/>
    </row>
    <row r="352" spans="6:14" x14ac:dyDescent="0.25">
      <c r="F352" s="13"/>
      <c r="G352" s="13"/>
      <c r="M352" s="51"/>
      <c r="N352" s="13"/>
    </row>
    <row r="353" spans="6:14" x14ac:dyDescent="0.25">
      <c r="F353" s="13"/>
      <c r="G353" s="13"/>
      <c r="M353" s="51"/>
      <c r="N353" s="13"/>
    </row>
    <row r="354" spans="6:14" x14ac:dyDescent="0.25">
      <c r="F354" s="13"/>
      <c r="G354" s="13"/>
      <c r="M354" s="51"/>
      <c r="N354" s="13"/>
    </row>
    <row r="355" spans="6:14" x14ac:dyDescent="0.25">
      <c r="F355" s="13"/>
      <c r="G355" s="13"/>
      <c r="M355" s="51"/>
      <c r="N355" s="13"/>
    </row>
    <row r="356" spans="6:14" x14ac:dyDescent="0.25">
      <c r="F356" s="13"/>
      <c r="G356" s="13"/>
      <c r="M356" s="51"/>
      <c r="N356" s="13"/>
    </row>
    <row r="357" spans="6:14" x14ac:dyDescent="0.25">
      <c r="F357" s="13"/>
      <c r="G357" s="13"/>
      <c r="M357" s="51"/>
      <c r="N357" s="13"/>
    </row>
    <row r="358" spans="6:14" x14ac:dyDescent="0.25">
      <c r="F358" s="13"/>
      <c r="G358" s="13"/>
      <c r="M358" s="51"/>
      <c r="N358" s="13"/>
    </row>
    <row r="359" spans="6:14" x14ac:dyDescent="0.25">
      <c r="F359" s="13"/>
      <c r="G359" s="13"/>
      <c r="M359" s="51"/>
      <c r="N359" s="13"/>
    </row>
    <row r="360" spans="6:14" x14ac:dyDescent="0.25">
      <c r="F360" s="13"/>
      <c r="G360" s="13"/>
      <c r="M360" s="51"/>
      <c r="N360" s="13"/>
    </row>
    <row r="361" spans="6:14" x14ac:dyDescent="0.25">
      <c r="F361" s="13"/>
      <c r="G361" s="13"/>
      <c r="M361" s="51"/>
      <c r="N361" s="13"/>
    </row>
    <row r="362" spans="6:14" x14ac:dyDescent="0.25">
      <c r="F362" s="13"/>
      <c r="G362" s="13"/>
      <c r="M362" s="51"/>
      <c r="N362" s="13"/>
    </row>
    <row r="363" spans="6:14" x14ac:dyDescent="0.25">
      <c r="F363" s="13"/>
      <c r="G363" s="13"/>
      <c r="M363" s="51"/>
      <c r="N363" s="13"/>
    </row>
    <row r="364" spans="6:14" x14ac:dyDescent="0.25">
      <c r="F364" s="13"/>
      <c r="G364" s="13"/>
      <c r="M364" s="51"/>
      <c r="N364" s="13"/>
    </row>
    <row r="365" spans="6:14" x14ac:dyDescent="0.25">
      <c r="F365" s="13"/>
      <c r="G365" s="13"/>
      <c r="M365" s="51"/>
      <c r="N365" s="13"/>
    </row>
    <row r="366" spans="6:14" x14ac:dyDescent="0.25">
      <c r="F366" s="13"/>
      <c r="G366" s="13"/>
      <c r="M366" s="51"/>
      <c r="N366" s="13"/>
    </row>
    <row r="367" spans="6:14" x14ac:dyDescent="0.25">
      <c r="F367" s="13"/>
      <c r="G367" s="13"/>
      <c r="M367" s="51"/>
      <c r="N367" s="13"/>
    </row>
    <row r="368" spans="6:14" x14ac:dyDescent="0.25">
      <c r="F368" s="13"/>
      <c r="G368" s="13"/>
      <c r="M368" s="51"/>
      <c r="N368" s="13"/>
    </row>
    <row r="369" spans="6:14" x14ac:dyDescent="0.25">
      <c r="F369" s="13"/>
      <c r="G369" s="13"/>
      <c r="M369" s="51"/>
      <c r="N369" s="13"/>
    </row>
    <row r="370" spans="6:14" x14ac:dyDescent="0.25">
      <c r="F370" s="13"/>
      <c r="G370" s="13"/>
      <c r="M370" s="51"/>
      <c r="N370" s="13"/>
    </row>
    <row r="371" spans="6:14" x14ac:dyDescent="0.25">
      <c r="F371" s="13"/>
      <c r="G371" s="13"/>
      <c r="M371" s="51"/>
      <c r="N371" s="13"/>
    </row>
    <row r="372" spans="6:14" x14ac:dyDescent="0.25">
      <c r="F372" s="13"/>
      <c r="G372" s="13"/>
      <c r="M372" s="51"/>
      <c r="N372" s="13"/>
    </row>
    <row r="373" spans="6:14" x14ac:dyDescent="0.25">
      <c r="F373" s="13"/>
      <c r="G373" s="13"/>
      <c r="M373" s="51"/>
      <c r="N373" s="13"/>
    </row>
    <row r="374" spans="6:14" x14ac:dyDescent="0.25">
      <c r="F374" s="13"/>
      <c r="G374" s="13"/>
      <c r="M374" s="51"/>
      <c r="N374" s="13"/>
    </row>
    <row r="375" spans="6:14" x14ac:dyDescent="0.25">
      <c r="F375" s="13"/>
      <c r="G375" s="13"/>
      <c r="M375" s="51"/>
      <c r="N375" s="13"/>
    </row>
    <row r="376" spans="6:14" x14ac:dyDescent="0.25">
      <c r="F376" s="13"/>
      <c r="G376" s="13"/>
      <c r="M376" s="51"/>
      <c r="N376" s="13"/>
    </row>
    <row r="377" spans="6:14" x14ac:dyDescent="0.25">
      <c r="F377" s="13"/>
      <c r="G377" s="13"/>
      <c r="M377" s="51"/>
      <c r="N377" s="13"/>
    </row>
    <row r="378" spans="6:14" x14ac:dyDescent="0.25">
      <c r="F378" s="13"/>
      <c r="G378" s="13"/>
      <c r="M378" s="51"/>
      <c r="N378" s="13"/>
    </row>
    <row r="379" spans="6:14" x14ac:dyDescent="0.25">
      <c r="F379" s="13"/>
      <c r="G379" s="13"/>
      <c r="M379" s="51"/>
      <c r="N379" s="13"/>
    </row>
    <row r="380" spans="6:14" x14ac:dyDescent="0.25">
      <c r="F380" s="13"/>
      <c r="G380" s="13"/>
      <c r="M380" s="51"/>
      <c r="N380" s="13"/>
    </row>
    <row r="381" spans="6:14" x14ac:dyDescent="0.25">
      <c r="F381" s="13"/>
      <c r="G381" s="13"/>
      <c r="M381" s="51"/>
      <c r="N381" s="13"/>
    </row>
    <row r="382" spans="6:14" x14ac:dyDescent="0.25">
      <c r="F382" s="13"/>
      <c r="G382" s="13"/>
      <c r="M382" s="51"/>
      <c r="N382" s="13"/>
    </row>
    <row r="383" spans="6:14" x14ac:dyDescent="0.25">
      <c r="F383" s="13"/>
      <c r="G383" s="13"/>
      <c r="M383" s="51"/>
      <c r="N383" s="13"/>
    </row>
    <row r="384" spans="6:14" x14ac:dyDescent="0.25">
      <c r="F384" s="13"/>
      <c r="G384" s="13"/>
      <c r="M384" s="51"/>
      <c r="N384" s="13"/>
    </row>
    <row r="385" spans="6:14" x14ac:dyDescent="0.25">
      <c r="F385" s="13"/>
      <c r="G385" s="13"/>
      <c r="M385" s="51"/>
      <c r="N385" s="13"/>
    </row>
    <row r="386" spans="6:14" x14ac:dyDescent="0.25">
      <c r="F386" s="13"/>
      <c r="G386" s="13"/>
      <c r="M386" s="51"/>
      <c r="N386" s="13"/>
    </row>
    <row r="387" spans="6:14" x14ac:dyDescent="0.25">
      <c r="F387" s="13"/>
      <c r="G387" s="13"/>
      <c r="M387" s="51"/>
      <c r="N387" s="13"/>
    </row>
    <row r="388" spans="6:14" x14ac:dyDescent="0.25">
      <c r="F388" s="13"/>
      <c r="G388" s="13"/>
      <c r="M388" s="51"/>
      <c r="N388" s="13"/>
    </row>
    <row r="389" spans="6:14" x14ac:dyDescent="0.25">
      <c r="F389" s="13"/>
      <c r="G389" s="13"/>
      <c r="M389" s="51"/>
      <c r="N389" s="13"/>
    </row>
    <row r="390" spans="6:14" x14ac:dyDescent="0.25">
      <c r="F390" s="13"/>
      <c r="G390" s="13"/>
      <c r="M390" s="51"/>
      <c r="N390" s="13"/>
    </row>
    <row r="391" spans="6:14" x14ac:dyDescent="0.25">
      <c r="F391" s="13"/>
      <c r="G391" s="13"/>
      <c r="M391" s="51"/>
      <c r="N391" s="13"/>
    </row>
    <row r="392" spans="6:14" x14ac:dyDescent="0.25">
      <c r="F392" s="13"/>
      <c r="G392" s="13"/>
      <c r="M392" s="51"/>
      <c r="N392" s="13"/>
    </row>
    <row r="393" spans="6:14" x14ac:dyDescent="0.25">
      <c r="F393" s="13"/>
      <c r="G393" s="13"/>
      <c r="M393" s="51"/>
      <c r="N393" s="13"/>
    </row>
    <row r="394" spans="6:14" x14ac:dyDescent="0.25">
      <c r="F394" s="13"/>
      <c r="G394" s="13"/>
      <c r="M394" s="51"/>
      <c r="N394" s="13"/>
    </row>
    <row r="395" spans="6:14" x14ac:dyDescent="0.25">
      <c r="F395" s="13"/>
      <c r="G395" s="13"/>
      <c r="M395" s="51"/>
      <c r="N395" s="13"/>
    </row>
    <row r="396" spans="6:14" x14ac:dyDescent="0.25">
      <c r="F396" s="13"/>
      <c r="G396" s="13"/>
      <c r="M396" s="51"/>
      <c r="N396" s="13"/>
    </row>
    <row r="397" spans="6:14" x14ac:dyDescent="0.25">
      <c r="F397" s="13"/>
      <c r="G397" s="13"/>
      <c r="M397" s="51"/>
      <c r="N397" s="13"/>
    </row>
    <row r="398" spans="6:14" x14ac:dyDescent="0.25">
      <c r="F398" s="13"/>
      <c r="G398" s="13"/>
      <c r="M398" s="51"/>
      <c r="N398" s="13"/>
    </row>
    <row r="399" spans="6:14" x14ac:dyDescent="0.25">
      <c r="F399" s="13"/>
      <c r="G399" s="13"/>
      <c r="M399" s="51"/>
      <c r="N399" s="13"/>
    </row>
    <row r="400" spans="6:14" x14ac:dyDescent="0.25">
      <c r="F400" s="13"/>
      <c r="G400" s="13"/>
      <c r="M400" s="51"/>
      <c r="N400" s="13"/>
    </row>
    <row r="401" spans="6:14" x14ac:dyDescent="0.25">
      <c r="F401" s="13"/>
      <c r="G401" s="13"/>
      <c r="M401" s="51"/>
      <c r="N401" s="13"/>
    </row>
    <row r="402" spans="6:14" x14ac:dyDescent="0.25">
      <c r="F402" s="13"/>
      <c r="G402" s="13"/>
      <c r="M402" s="51"/>
      <c r="N402" s="13"/>
    </row>
    <row r="403" spans="6:14" x14ac:dyDescent="0.25">
      <c r="F403" s="13"/>
      <c r="G403" s="13"/>
      <c r="M403" s="51"/>
      <c r="N403" s="13"/>
    </row>
    <row r="404" spans="6:14" x14ac:dyDescent="0.25">
      <c r="F404" s="13"/>
      <c r="G404" s="13"/>
      <c r="M404" s="51"/>
      <c r="N404" s="13"/>
    </row>
    <row r="405" spans="6:14" x14ac:dyDescent="0.25">
      <c r="F405" s="13"/>
      <c r="G405" s="13"/>
      <c r="M405" s="51"/>
      <c r="N405" s="13"/>
    </row>
    <row r="406" spans="6:14" x14ac:dyDescent="0.25">
      <c r="F406" s="13"/>
      <c r="G406" s="13"/>
      <c r="M406" s="51"/>
      <c r="N406" s="13"/>
    </row>
    <row r="407" spans="6:14" x14ac:dyDescent="0.25">
      <c r="F407" s="13"/>
      <c r="G407" s="13"/>
      <c r="M407" s="51"/>
      <c r="N407" s="13"/>
    </row>
    <row r="408" spans="6:14" x14ac:dyDescent="0.25">
      <c r="F408" s="13"/>
      <c r="G408" s="13"/>
      <c r="M408" s="51"/>
      <c r="N408" s="13"/>
    </row>
    <row r="409" spans="6:14" x14ac:dyDescent="0.25">
      <c r="F409" s="13"/>
      <c r="G409" s="13"/>
      <c r="M409" s="51"/>
      <c r="N409" s="13"/>
    </row>
    <row r="410" spans="6:14" x14ac:dyDescent="0.25">
      <c r="F410" s="13"/>
      <c r="G410" s="13"/>
      <c r="M410" s="51"/>
      <c r="N410" s="13"/>
    </row>
    <row r="411" spans="6:14" x14ac:dyDescent="0.25">
      <c r="F411" s="13"/>
      <c r="G411" s="13"/>
      <c r="M411" s="51"/>
      <c r="N411" s="13"/>
    </row>
    <row r="412" spans="6:14" x14ac:dyDescent="0.25">
      <c r="F412" s="13"/>
      <c r="G412" s="13"/>
      <c r="M412" s="51"/>
      <c r="N412" s="13"/>
    </row>
    <row r="413" spans="6:14" x14ac:dyDescent="0.25">
      <c r="F413" s="13"/>
      <c r="G413" s="13"/>
      <c r="M413" s="51"/>
      <c r="N413" s="13"/>
    </row>
    <row r="414" spans="6:14" x14ac:dyDescent="0.25">
      <c r="F414" s="13"/>
      <c r="G414" s="13"/>
      <c r="M414" s="51"/>
      <c r="N414" s="13"/>
    </row>
    <row r="415" spans="6:14" x14ac:dyDescent="0.25">
      <c r="F415" s="13"/>
      <c r="G415" s="13"/>
      <c r="M415" s="51"/>
      <c r="N415" s="13"/>
    </row>
    <row r="416" spans="6:14" x14ac:dyDescent="0.25">
      <c r="F416" s="13"/>
      <c r="G416" s="13"/>
      <c r="M416" s="51"/>
      <c r="N416" s="13"/>
    </row>
    <row r="417" spans="6:14" x14ac:dyDescent="0.25">
      <c r="F417" s="13"/>
      <c r="G417" s="13"/>
      <c r="M417" s="51"/>
      <c r="N417" s="13"/>
    </row>
    <row r="418" spans="6:14" x14ac:dyDescent="0.25">
      <c r="F418" s="13"/>
      <c r="G418" s="13"/>
      <c r="M418" s="51"/>
      <c r="N418" s="13"/>
    </row>
    <row r="419" spans="6:14" x14ac:dyDescent="0.25">
      <c r="F419" s="13"/>
      <c r="G419" s="13"/>
      <c r="M419" s="51"/>
      <c r="N419" s="13"/>
    </row>
    <row r="420" spans="6:14" x14ac:dyDescent="0.25">
      <c r="F420" s="13"/>
      <c r="G420" s="13"/>
      <c r="M420" s="51"/>
      <c r="N420" s="13"/>
    </row>
    <row r="421" spans="6:14" x14ac:dyDescent="0.25">
      <c r="F421" s="13"/>
      <c r="G421" s="13"/>
      <c r="M421" s="51"/>
      <c r="N421" s="13"/>
    </row>
    <row r="422" spans="6:14" x14ac:dyDescent="0.25">
      <c r="F422" s="13"/>
      <c r="G422" s="13"/>
      <c r="M422" s="51"/>
      <c r="N422" s="13"/>
    </row>
    <row r="423" spans="6:14" x14ac:dyDescent="0.25">
      <c r="F423" s="13"/>
      <c r="G423" s="13"/>
      <c r="M423" s="51"/>
      <c r="N423" s="13"/>
    </row>
    <row r="424" spans="6:14" x14ac:dyDescent="0.25">
      <c r="F424" s="13"/>
      <c r="G424" s="13"/>
      <c r="M424" s="51"/>
      <c r="N424" s="13"/>
    </row>
    <row r="425" spans="6:14" x14ac:dyDescent="0.25">
      <c r="F425" s="13"/>
      <c r="G425" s="13"/>
      <c r="M425" s="51"/>
      <c r="N425" s="13"/>
    </row>
    <row r="426" spans="6:14" x14ac:dyDescent="0.25">
      <c r="F426" s="13"/>
      <c r="G426" s="13"/>
      <c r="M426" s="51"/>
      <c r="N426" s="13"/>
    </row>
    <row r="427" spans="6:14" x14ac:dyDescent="0.25">
      <c r="F427" s="13"/>
      <c r="G427" s="13"/>
      <c r="M427" s="51"/>
      <c r="N427" s="13"/>
    </row>
    <row r="428" spans="6:14" x14ac:dyDescent="0.25">
      <c r="F428" s="13"/>
      <c r="G428" s="13"/>
      <c r="M428" s="51"/>
      <c r="N428" s="13"/>
    </row>
    <row r="429" spans="6:14" x14ac:dyDescent="0.25">
      <c r="F429" s="13"/>
      <c r="G429" s="13"/>
      <c r="M429" s="51"/>
      <c r="N429" s="13"/>
    </row>
    <row r="430" spans="6:14" x14ac:dyDescent="0.25">
      <c r="F430" s="13"/>
      <c r="G430" s="13"/>
      <c r="M430" s="51"/>
      <c r="N430" s="13"/>
    </row>
    <row r="431" spans="6:14" x14ac:dyDescent="0.25">
      <c r="F431" s="13"/>
      <c r="G431" s="13"/>
      <c r="M431" s="51"/>
      <c r="N431" s="13"/>
    </row>
    <row r="432" spans="6:14" x14ac:dyDescent="0.25">
      <c r="F432" s="13"/>
      <c r="G432" s="13"/>
      <c r="M432" s="51"/>
      <c r="N432" s="13"/>
    </row>
    <row r="433" spans="6:14" x14ac:dyDescent="0.25">
      <c r="F433" s="13"/>
      <c r="G433" s="13"/>
      <c r="M433" s="51"/>
      <c r="N433" s="13"/>
    </row>
    <row r="434" spans="6:14" x14ac:dyDescent="0.25">
      <c r="F434" s="13"/>
      <c r="G434" s="13"/>
      <c r="M434" s="51"/>
      <c r="N434" s="13"/>
    </row>
    <row r="435" spans="6:14" x14ac:dyDescent="0.25">
      <c r="F435" s="13"/>
      <c r="G435" s="13"/>
      <c r="M435" s="51"/>
      <c r="N435" s="13"/>
    </row>
    <row r="436" spans="6:14" x14ac:dyDescent="0.25">
      <c r="F436" s="13"/>
      <c r="G436" s="13"/>
      <c r="M436" s="51"/>
      <c r="N436" s="13"/>
    </row>
    <row r="437" spans="6:14" x14ac:dyDescent="0.25">
      <c r="F437" s="13"/>
      <c r="G437" s="13"/>
      <c r="M437" s="51"/>
      <c r="N437" s="13"/>
    </row>
    <row r="438" spans="6:14" x14ac:dyDescent="0.25">
      <c r="F438" s="13"/>
      <c r="G438" s="13"/>
      <c r="M438" s="51"/>
      <c r="N438" s="13"/>
    </row>
    <row r="439" spans="6:14" x14ac:dyDescent="0.25">
      <c r="F439" s="13"/>
      <c r="G439" s="13"/>
      <c r="M439" s="51"/>
      <c r="N439" s="13"/>
    </row>
    <row r="440" spans="6:14" x14ac:dyDescent="0.25">
      <c r="F440" s="13"/>
      <c r="G440" s="13"/>
      <c r="M440" s="51"/>
      <c r="N440" s="13"/>
    </row>
    <row r="441" spans="6:14" x14ac:dyDescent="0.25">
      <c r="F441" s="13"/>
      <c r="G441" s="13"/>
      <c r="M441" s="51"/>
      <c r="N441" s="13"/>
    </row>
    <row r="442" spans="6:14" x14ac:dyDescent="0.25">
      <c r="F442" s="13"/>
      <c r="G442" s="13"/>
      <c r="M442" s="51"/>
      <c r="N442" s="13"/>
    </row>
    <row r="443" spans="6:14" x14ac:dyDescent="0.25">
      <c r="F443" s="13"/>
      <c r="G443" s="13"/>
      <c r="M443" s="51"/>
      <c r="N443" s="13"/>
    </row>
    <row r="444" spans="6:14" x14ac:dyDescent="0.25">
      <c r="F444" s="13"/>
      <c r="G444" s="13"/>
      <c r="M444" s="51"/>
      <c r="N444" s="13"/>
    </row>
    <row r="445" spans="6:14" x14ac:dyDescent="0.25">
      <c r="F445" s="13"/>
      <c r="G445" s="13"/>
      <c r="M445" s="51"/>
      <c r="N445" s="13"/>
    </row>
    <row r="446" spans="6:14" x14ac:dyDescent="0.25">
      <c r="F446" s="13"/>
      <c r="G446" s="13"/>
      <c r="M446" s="51"/>
      <c r="N446" s="13"/>
    </row>
    <row r="447" spans="6:14" x14ac:dyDescent="0.25">
      <c r="F447" s="13"/>
      <c r="G447" s="13"/>
      <c r="M447" s="51"/>
      <c r="N447" s="13"/>
    </row>
    <row r="448" spans="6:14" x14ac:dyDescent="0.25">
      <c r="F448" s="13"/>
      <c r="G448" s="13"/>
      <c r="M448" s="51"/>
      <c r="N448" s="13"/>
    </row>
    <row r="449" spans="6:14" x14ac:dyDescent="0.25">
      <c r="F449" s="13"/>
      <c r="G449" s="13"/>
      <c r="M449" s="51"/>
      <c r="N449" s="13"/>
    </row>
    <row r="450" spans="6:14" x14ac:dyDescent="0.25">
      <c r="F450" s="13"/>
      <c r="G450" s="13"/>
      <c r="M450" s="51"/>
      <c r="N450" s="13"/>
    </row>
    <row r="451" spans="6:14" x14ac:dyDescent="0.25">
      <c r="F451" s="13"/>
      <c r="G451" s="13"/>
      <c r="M451" s="51"/>
      <c r="N451" s="13"/>
    </row>
    <row r="452" spans="6:14" x14ac:dyDescent="0.25">
      <c r="F452" s="13"/>
      <c r="G452" s="13"/>
      <c r="M452" s="51"/>
      <c r="N452" s="13"/>
    </row>
    <row r="453" spans="6:14" x14ac:dyDescent="0.25">
      <c r="F453" s="13"/>
      <c r="G453" s="13"/>
      <c r="M453" s="51"/>
      <c r="N453" s="13"/>
    </row>
    <row r="454" spans="6:14" x14ac:dyDescent="0.25">
      <c r="F454" s="13"/>
      <c r="G454" s="13"/>
      <c r="M454" s="51"/>
      <c r="N454" s="13"/>
    </row>
    <row r="455" spans="6:14" x14ac:dyDescent="0.25">
      <c r="F455" s="13"/>
      <c r="G455" s="13"/>
      <c r="M455" s="51"/>
      <c r="N455" s="13"/>
    </row>
    <row r="456" spans="6:14" x14ac:dyDescent="0.25">
      <c r="F456" s="13"/>
      <c r="G456" s="13"/>
      <c r="M456" s="51"/>
      <c r="N456" s="13"/>
    </row>
    <row r="457" spans="6:14" x14ac:dyDescent="0.25">
      <c r="F457" s="13"/>
      <c r="G457" s="13"/>
      <c r="M457" s="51"/>
      <c r="N457" s="13"/>
    </row>
    <row r="458" spans="6:14" x14ac:dyDescent="0.25">
      <c r="F458" s="13"/>
      <c r="G458" s="13"/>
      <c r="M458" s="51"/>
      <c r="N458" s="13"/>
    </row>
    <row r="459" spans="6:14" x14ac:dyDescent="0.25">
      <c r="F459" s="13"/>
      <c r="G459" s="13"/>
      <c r="M459" s="51"/>
      <c r="N459" s="13"/>
    </row>
    <row r="460" spans="6:14" x14ac:dyDescent="0.25">
      <c r="F460" s="13"/>
      <c r="G460" s="13"/>
      <c r="M460" s="51"/>
      <c r="N460" s="13"/>
    </row>
    <row r="461" spans="6:14" x14ac:dyDescent="0.25">
      <c r="F461" s="13"/>
      <c r="G461" s="13"/>
      <c r="M461" s="51"/>
      <c r="N461" s="13"/>
    </row>
    <row r="462" spans="6:14" x14ac:dyDescent="0.25">
      <c r="F462" s="13"/>
      <c r="G462" s="13"/>
      <c r="M462" s="51"/>
      <c r="N462" s="13"/>
    </row>
    <row r="463" spans="6:14" x14ac:dyDescent="0.25">
      <c r="F463" s="13"/>
      <c r="G463" s="13"/>
      <c r="M463" s="51"/>
      <c r="N463" s="13"/>
    </row>
    <row r="464" spans="6:14" x14ac:dyDescent="0.25">
      <c r="F464" s="13"/>
      <c r="G464" s="13"/>
      <c r="M464" s="51"/>
      <c r="N464" s="13"/>
    </row>
    <row r="465" spans="6:14" x14ac:dyDescent="0.25">
      <c r="F465" s="13"/>
      <c r="G465" s="13"/>
      <c r="M465" s="51"/>
      <c r="N465" s="13"/>
    </row>
    <row r="466" spans="6:14" x14ac:dyDescent="0.25">
      <c r="F466" s="13"/>
      <c r="G466" s="13"/>
      <c r="M466" s="51"/>
      <c r="N466" s="13"/>
    </row>
    <row r="467" spans="6:14" x14ac:dyDescent="0.25">
      <c r="F467" s="13"/>
      <c r="G467" s="13"/>
      <c r="M467" s="51"/>
      <c r="N467" s="13"/>
    </row>
    <row r="468" spans="6:14" x14ac:dyDescent="0.25">
      <c r="F468" s="13"/>
      <c r="G468" s="13"/>
      <c r="M468" s="51"/>
      <c r="N468" s="13"/>
    </row>
    <row r="469" spans="6:14" x14ac:dyDescent="0.25">
      <c r="F469" s="13"/>
      <c r="G469" s="13"/>
      <c r="M469" s="51"/>
      <c r="N469" s="13"/>
    </row>
    <row r="470" spans="6:14" x14ac:dyDescent="0.25">
      <c r="F470" s="13"/>
      <c r="G470" s="13"/>
      <c r="M470" s="51"/>
      <c r="N470" s="13"/>
    </row>
    <row r="471" spans="6:14" x14ac:dyDescent="0.25">
      <c r="F471" s="13"/>
      <c r="G471" s="13"/>
      <c r="M471" s="51"/>
      <c r="N471" s="13"/>
    </row>
    <row r="472" spans="6:14" x14ac:dyDescent="0.25">
      <c r="F472" s="13"/>
      <c r="G472" s="13"/>
      <c r="M472" s="51"/>
      <c r="N472" s="13"/>
    </row>
    <row r="473" spans="6:14" x14ac:dyDescent="0.25">
      <c r="F473" s="13"/>
      <c r="G473" s="13"/>
      <c r="M473" s="51"/>
      <c r="N473" s="13"/>
    </row>
    <row r="474" spans="6:14" x14ac:dyDescent="0.25">
      <c r="F474" s="13"/>
      <c r="G474" s="13"/>
      <c r="M474" s="51"/>
      <c r="N474" s="13"/>
    </row>
    <row r="475" spans="6:14" x14ac:dyDescent="0.25">
      <c r="F475" s="13"/>
      <c r="G475" s="13"/>
      <c r="M475" s="51"/>
      <c r="N475" s="13"/>
    </row>
    <row r="476" spans="6:14" x14ac:dyDescent="0.25">
      <c r="F476" s="13"/>
      <c r="G476" s="13"/>
      <c r="M476" s="51"/>
      <c r="N476" s="13"/>
    </row>
    <row r="477" spans="6:14" x14ac:dyDescent="0.25">
      <c r="F477" s="13"/>
      <c r="G477" s="13"/>
      <c r="M477" s="51"/>
      <c r="N477" s="13"/>
    </row>
    <row r="478" spans="6:14" x14ac:dyDescent="0.25">
      <c r="F478" s="13"/>
      <c r="G478" s="13"/>
      <c r="M478" s="51"/>
      <c r="N478" s="13"/>
    </row>
    <row r="479" spans="6:14" x14ac:dyDescent="0.25">
      <c r="F479" s="13"/>
      <c r="G479" s="13"/>
      <c r="M479" s="51"/>
      <c r="N479" s="13"/>
    </row>
    <row r="480" spans="6:14" x14ac:dyDescent="0.25">
      <c r="F480" s="13"/>
      <c r="G480" s="13"/>
      <c r="M480" s="51"/>
      <c r="N480" s="13"/>
    </row>
    <row r="481" spans="6:14" x14ac:dyDescent="0.25">
      <c r="F481" s="13"/>
      <c r="G481" s="13"/>
      <c r="M481" s="51"/>
      <c r="N481" s="13"/>
    </row>
    <row r="482" spans="6:14" x14ac:dyDescent="0.25">
      <c r="F482" s="13"/>
      <c r="G482" s="13"/>
      <c r="M482" s="51"/>
      <c r="N482" s="13"/>
    </row>
    <row r="483" spans="6:14" x14ac:dyDescent="0.25">
      <c r="F483" s="13"/>
      <c r="G483" s="13"/>
      <c r="M483" s="51"/>
      <c r="N483" s="13"/>
    </row>
    <row r="484" spans="6:14" x14ac:dyDescent="0.25">
      <c r="F484" s="13"/>
      <c r="G484" s="13"/>
      <c r="M484" s="51"/>
      <c r="N484" s="13"/>
    </row>
    <row r="485" spans="6:14" x14ac:dyDescent="0.25">
      <c r="F485" s="13"/>
      <c r="G485" s="13"/>
      <c r="M485" s="51"/>
      <c r="N485" s="13"/>
    </row>
    <row r="486" spans="6:14" x14ac:dyDescent="0.25">
      <c r="F486" s="13"/>
      <c r="G486" s="13"/>
      <c r="M486" s="51"/>
      <c r="N486" s="13"/>
    </row>
    <row r="487" spans="6:14" x14ac:dyDescent="0.25">
      <c r="F487" s="13"/>
      <c r="G487" s="13"/>
      <c r="M487" s="51"/>
      <c r="N487" s="13"/>
    </row>
    <row r="488" spans="6:14" x14ac:dyDescent="0.25">
      <c r="F488" s="13"/>
      <c r="G488" s="13"/>
      <c r="M488" s="51"/>
      <c r="N488" s="13"/>
    </row>
    <row r="489" spans="6:14" x14ac:dyDescent="0.25">
      <c r="F489" s="13"/>
      <c r="G489" s="13"/>
      <c r="M489" s="51"/>
      <c r="N489" s="13"/>
    </row>
    <row r="490" spans="6:14" x14ac:dyDescent="0.25">
      <c r="F490" s="13"/>
      <c r="G490" s="13"/>
      <c r="M490" s="51"/>
      <c r="N490" s="13"/>
    </row>
    <row r="491" spans="6:14" x14ac:dyDescent="0.25">
      <c r="F491" s="13"/>
      <c r="G491" s="13"/>
      <c r="M491" s="51"/>
      <c r="N491" s="13"/>
    </row>
    <row r="492" spans="6:14" x14ac:dyDescent="0.25">
      <c r="F492" s="13"/>
      <c r="G492" s="13"/>
      <c r="M492" s="51"/>
      <c r="N492" s="13"/>
    </row>
    <row r="493" spans="6:14" x14ac:dyDescent="0.25">
      <c r="F493" s="13"/>
      <c r="G493" s="13"/>
      <c r="M493" s="51"/>
      <c r="N493" s="13"/>
    </row>
    <row r="494" spans="6:14" x14ac:dyDescent="0.25">
      <c r="F494" s="13"/>
      <c r="G494" s="13"/>
      <c r="M494" s="51"/>
      <c r="N494" s="13"/>
    </row>
    <row r="495" spans="6:14" x14ac:dyDescent="0.25">
      <c r="F495" s="13"/>
      <c r="G495" s="13"/>
      <c r="M495" s="51"/>
      <c r="N495" s="13"/>
    </row>
    <row r="496" spans="6:14" x14ac:dyDescent="0.25">
      <c r="F496" s="13"/>
      <c r="G496" s="13"/>
      <c r="M496" s="51"/>
      <c r="N496" s="13"/>
    </row>
    <row r="497" spans="6:14" x14ac:dyDescent="0.25">
      <c r="F497" s="13"/>
      <c r="G497" s="13"/>
      <c r="M497" s="51"/>
      <c r="N497" s="13"/>
    </row>
    <row r="498" spans="6:14" x14ac:dyDescent="0.25">
      <c r="F498" s="13"/>
      <c r="G498" s="13"/>
      <c r="M498" s="51"/>
      <c r="N498" s="13"/>
    </row>
    <row r="499" spans="6:14" x14ac:dyDescent="0.25">
      <c r="F499" s="13"/>
      <c r="G499" s="13"/>
      <c r="M499" s="51"/>
      <c r="N499" s="13"/>
    </row>
    <row r="500" spans="6:14" x14ac:dyDescent="0.25">
      <c r="F500" s="13"/>
      <c r="G500" s="13"/>
      <c r="M500" s="51"/>
      <c r="N500" s="13"/>
    </row>
    <row r="501" spans="6:14" x14ac:dyDescent="0.25">
      <c r="F501" s="13"/>
      <c r="G501" s="13"/>
      <c r="M501" s="51"/>
      <c r="N501" s="13"/>
    </row>
    <row r="502" spans="6:14" x14ac:dyDescent="0.25">
      <c r="F502" s="13"/>
      <c r="G502" s="13"/>
      <c r="M502" s="51"/>
      <c r="N502" s="13"/>
    </row>
    <row r="503" spans="6:14" x14ac:dyDescent="0.25">
      <c r="F503" s="13"/>
      <c r="G503" s="13"/>
      <c r="M503" s="51"/>
      <c r="N503" s="13"/>
    </row>
    <row r="504" spans="6:14" x14ac:dyDescent="0.25">
      <c r="F504" s="13"/>
      <c r="G504" s="13"/>
      <c r="M504" s="51"/>
      <c r="N504" s="13"/>
    </row>
    <row r="505" spans="6:14" x14ac:dyDescent="0.25">
      <c r="F505" s="13"/>
      <c r="G505" s="13"/>
      <c r="M505" s="51"/>
      <c r="N505" s="13"/>
    </row>
    <row r="506" spans="6:14" x14ac:dyDescent="0.25">
      <c r="F506" s="13"/>
      <c r="G506" s="13"/>
      <c r="M506" s="51"/>
      <c r="N506" s="13"/>
    </row>
    <row r="507" spans="6:14" x14ac:dyDescent="0.25">
      <c r="F507" s="13"/>
      <c r="G507" s="13"/>
      <c r="M507" s="51"/>
      <c r="N507" s="13"/>
    </row>
    <row r="508" spans="6:14" x14ac:dyDescent="0.25">
      <c r="F508" s="13"/>
      <c r="G508" s="13"/>
      <c r="M508" s="51"/>
      <c r="N508" s="13"/>
    </row>
    <row r="509" spans="6:14" x14ac:dyDescent="0.25">
      <c r="F509" s="13"/>
      <c r="G509" s="13"/>
      <c r="M509" s="51"/>
      <c r="N509" s="13"/>
    </row>
    <row r="510" spans="6:14" x14ac:dyDescent="0.25">
      <c r="F510" s="13"/>
      <c r="G510" s="13"/>
      <c r="M510" s="51"/>
      <c r="N510" s="13"/>
    </row>
    <row r="511" spans="6:14" x14ac:dyDescent="0.25">
      <c r="F511" s="13"/>
      <c r="G511" s="13"/>
      <c r="M511" s="51"/>
      <c r="N511" s="13"/>
    </row>
    <row r="512" spans="6:14" x14ac:dyDescent="0.25">
      <c r="F512" s="13"/>
      <c r="G512" s="13"/>
      <c r="M512" s="51"/>
      <c r="N512" s="13"/>
    </row>
    <row r="513" spans="6:14" x14ac:dyDescent="0.25">
      <c r="F513" s="13"/>
      <c r="G513" s="13"/>
      <c r="M513" s="51"/>
      <c r="N513" s="13"/>
    </row>
    <row r="514" spans="6:14" x14ac:dyDescent="0.25">
      <c r="F514" s="13"/>
      <c r="G514" s="13"/>
      <c r="M514" s="51"/>
      <c r="N514" s="13"/>
    </row>
    <row r="515" spans="6:14" x14ac:dyDescent="0.25">
      <c r="F515" s="13"/>
      <c r="G515" s="13"/>
      <c r="M515" s="51"/>
      <c r="N515" s="13"/>
    </row>
    <row r="516" spans="6:14" x14ac:dyDescent="0.25">
      <c r="F516" s="13"/>
      <c r="G516" s="13"/>
      <c r="M516" s="51"/>
      <c r="N516" s="13"/>
    </row>
    <row r="517" spans="6:14" x14ac:dyDescent="0.25">
      <c r="F517" s="13"/>
      <c r="G517" s="13"/>
      <c r="M517" s="51"/>
      <c r="N517" s="13"/>
    </row>
    <row r="518" spans="6:14" x14ac:dyDescent="0.25">
      <c r="F518" s="13"/>
      <c r="G518" s="13"/>
      <c r="M518" s="51"/>
      <c r="N518" s="13"/>
    </row>
    <row r="519" spans="6:14" x14ac:dyDescent="0.25">
      <c r="F519" s="13"/>
      <c r="G519" s="13"/>
      <c r="M519" s="51"/>
      <c r="N519" s="13"/>
    </row>
    <row r="520" spans="6:14" x14ac:dyDescent="0.25">
      <c r="F520" s="13"/>
      <c r="G520" s="13"/>
      <c r="M520" s="51"/>
      <c r="N520" s="13"/>
    </row>
    <row r="521" spans="6:14" x14ac:dyDescent="0.25">
      <c r="F521" s="13"/>
      <c r="G521" s="13"/>
      <c r="M521" s="51"/>
      <c r="N521" s="13"/>
    </row>
    <row r="522" spans="6:14" x14ac:dyDescent="0.25">
      <c r="F522" s="13"/>
      <c r="G522" s="13"/>
      <c r="M522" s="51"/>
      <c r="N522" s="13"/>
    </row>
    <row r="523" spans="6:14" x14ac:dyDescent="0.25">
      <c r="F523" s="13"/>
      <c r="G523" s="13"/>
      <c r="M523" s="51"/>
      <c r="N523" s="13"/>
    </row>
    <row r="524" spans="6:14" x14ac:dyDescent="0.25">
      <c r="F524" s="13"/>
      <c r="G524" s="13"/>
      <c r="M524" s="51"/>
      <c r="N524" s="13"/>
    </row>
    <row r="525" spans="6:14" x14ac:dyDescent="0.25">
      <c r="F525" s="13"/>
      <c r="G525" s="13"/>
      <c r="M525" s="51"/>
      <c r="N525" s="13"/>
    </row>
    <row r="526" spans="6:14" x14ac:dyDescent="0.25">
      <c r="F526" s="13"/>
      <c r="G526" s="13"/>
      <c r="M526" s="51"/>
      <c r="N526" s="13"/>
    </row>
    <row r="527" spans="6:14" x14ac:dyDescent="0.25">
      <c r="F527" s="13"/>
      <c r="G527" s="13"/>
      <c r="M527" s="51"/>
      <c r="N527" s="13"/>
    </row>
    <row r="528" spans="6:14" x14ac:dyDescent="0.25">
      <c r="F528" s="13"/>
      <c r="G528" s="13"/>
      <c r="M528" s="51"/>
      <c r="N528" s="13"/>
    </row>
    <row r="529" spans="6:14" x14ac:dyDescent="0.25">
      <c r="F529" s="13"/>
      <c r="G529" s="13"/>
      <c r="M529" s="51"/>
      <c r="N529" s="13"/>
    </row>
    <row r="530" spans="6:14" x14ac:dyDescent="0.25">
      <c r="F530" s="13"/>
      <c r="G530" s="13"/>
      <c r="M530" s="51"/>
      <c r="N530" s="13"/>
    </row>
    <row r="531" spans="6:14" x14ac:dyDescent="0.25">
      <c r="F531" s="13"/>
      <c r="G531" s="13"/>
      <c r="M531" s="51"/>
      <c r="N531" s="13"/>
    </row>
    <row r="532" spans="6:14" x14ac:dyDescent="0.25">
      <c r="F532" s="13"/>
      <c r="G532" s="13"/>
      <c r="M532" s="51"/>
      <c r="N532" s="13"/>
    </row>
    <row r="533" spans="6:14" x14ac:dyDescent="0.25">
      <c r="F533" s="13"/>
      <c r="G533" s="13"/>
      <c r="M533" s="51"/>
      <c r="N533" s="13"/>
    </row>
    <row r="534" spans="6:14" x14ac:dyDescent="0.25">
      <c r="F534" s="13"/>
      <c r="G534" s="13"/>
      <c r="M534" s="51"/>
      <c r="N534" s="13"/>
    </row>
    <row r="535" spans="6:14" x14ac:dyDescent="0.25">
      <c r="F535" s="13"/>
      <c r="G535" s="13"/>
      <c r="M535" s="51"/>
      <c r="N535" s="13"/>
    </row>
    <row r="536" spans="6:14" x14ac:dyDescent="0.25">
      <c r="F536" s="13"/>
      <c r="G536" s="13"/>
      <c r="M536" s="51"/>
      <c r="N536" s="13"/>
    </row>
    <row r="537" spans="6:14" x14ac:dyDescent="0.25">
      <c r="F537" s="13"/>
      <c r="G537" s="13"/>
      <c r="M537" s="51"/>
      <c r="N537" s="13"/>
    </row>
    <row r="538" spans="6:14" x14ac:dyDescent="0.25">
      <c r="F538" s="13"/>
      <c r="G538" s="13"/>
      <c r="M538" s="51"/>
      <c r="N538" s="13"/>
    </row>
    <row r="539" spans="6:14" x14ac:dyDescent="0.25">
      <c r="F539" s="13"/>
      <c r="G539" s="13"/>
      <c r="M539" s="51"/>
      <c r="N539" s="13"/>
    </row>
    <row r="540" spans="6:14" x14ac:dyDescent="0.25">
      <c r="F540" s="13"/>
      <c r="G540" s="13"/>
      <c r="M540" s="51"/>
      <c r="N540" s="13"/>
    </row>
    <row r="541" spans="6:14" x14ac:dyDescent="0.25">
      <c r="F541" s="13"/>
      <c r="G541" s="13"/>
      <c r="M541" s="51"/>
      <c r="N541" s="13"/>
    </row>
    <row r="542" spans="6:14" x14ac:dyDescent="0.25">
      <c r="F542" s="13"/>
      <c r="G542" s="13"/>
      <c r="M542" s="51"/>
      <c r="N542" s="13"/>
    </row>
    <row r="543" spans="6:14" x14ac:dyDescent="0.25">
      <c r="F543" s="13"/>
      <c r="G543" s="13"/>
      <c r="M543" s="51"/>
      <c r="N543" s="13"/>
    </row>
    <row r="544" spans="6:14" x14ac:dyDescent="0.25">
      <c r="F544" s="13"/>
      <c r="G544" s="13"/>
      <c r="M544" s="51"/>
      <c r="N544" s="13"/>
    </row>
    <row r="545" spans="6:14" x14ac:dyDescent="0.25">
      <c r="F545" s="13"/>
      <c r="G545" s="13"/>
      <c r="M545" s="51"/>
      <c r="N545" s="13"/>
    </row>
    <row r="546" spans="6:14" x14ac:dyDescent="0.25">
      <c r="F546" s="13"/>
      <c r="G546" s="13"/>
      <c r="M546" s="51"/>
      <c r="N546" s="13"/>
    </row>
    <row r="547" spans="6:14" x14ac:dyDescent="0.25">
      <c r="F547" s="13"/>
      <c r="G547" s="13"/>
      <c r="M547" s="51"/>
      <c r="N547" s="13"/>
    </row>
    <row r="548" spans="6:14" x14ac:dyDescent="0.25">
      <c r="F548" s="13"/>
      <c r="G548" s="13"/>
      <c r="M548" s="51"/>
      <c r="N548" s="13"/>
    </row>
    <row r="549" spans="6:14" x14ac:dyDescent="0.25">
      <c r="F549" s="13"/>
      <c r="G549" s="13"/>
      <c r="M549" s="51"/>
      <c r="N549" s="13"/>
    </row>
    <row r="550" spans="6:14" x14ac:dyDescent="0.25">
      <c r="F550" s="13"/>
      <c r="G550" s="13"/>
      <c r="M550" s="51"/>
      <c r="N550" s="13"/>
    </row>
    <row r="551" spans="6:14" x14ac:dyDescent="0.25">
      <c r="F551" s="13"/>
      <c r="G551" s="13"/>
      <c r="M551" s="51"/>
      <c r="N551" s="13"/>
    </row>
    <row r="552" spans="6:14" x14ac:dyDescent="0.25">
      <c r="F552" s="13"/>
      <c r="G552" s="13"/>
      <c r="M552" s="51"/>
      <c r="N552" s="13"/>
    </row>
    <row r="553" spans="6:14" x14ac:dyDescent="0.25">
      <c r="F553" s="13"/>
      <c r="G553" s="13"/>
      <c r="M553" s="51"/>
      <c r="N553" s="13"/>
    </row>
    <row r="554" spans="6:14" x14ac:dyDescent="0.25">
      <c r="F554" s="13"/>
      <c r="G554" s="13"/>
      <c r="M554" s="51"/>
      <c r="N554" s="13"/>
    </row>
    <row r="555" spans="6:14" x14ac:dyDescent="0.25">
      <c r="F555" s="13"/>
      <c r="G555" s="13"/>
      <c r="M555" s="51"/>
      <c r="N555" s="13"/>
    </row>
    <row r="556" spans="6:14" x14ac:dyDescent="0.25">
      <c r="F556" s="13"/>
      <c r="G556" s="13"/>
      <c r="M556" s="51"/>
      <c r="N556" s="13"/>
    </row>
    <row r="557" spans="6:14" x14ac:dyDescent="0.25">
      <c r="F557" s="13"/>
      <c r="G557" s="13"/>
      <c r="M557" s="51"/>
      <c r="N557" s="13"/>
    </row>
    <row r="558" spans="6:14" x14ac:dyDescent="0.25">
      <c r="F558" s="13"/>
      <c r="G558" s="13"/>
      <c r="M558" s="51"/>
      <c r="N558" s="13"/>
    </row>
    <row r="559" spans="6:14" x14ac:dyDescent="0.25">
      <c r="F559" s="13"/>
      <c r="G559" s="13"/>
      <c r="M559" s="51"/>
      <c r="N559" s="13"/>
    </row>
    <row r="560" spans="6:14" x14ac:dyDescent="0.25">
      <c r="F560" s="13"/>
      <c r="G560" s="13"/>
      <c r="M560" s="51"/>
      <c r="N560" s="13"/>
    </row>
    <row r="561" spans="6:14" x14ac:dyDescent="0.25">
      <c r="F561" s="13"/>
      <c r="G561" s="13"/>
      <c r="M561" s="51"/>
      <c r="N561" s="13"/>
    </row>
    <row r="562" spans="6:14" x14ac:dyDescent="0.25">
      <c r="F562" s="13"/>
      <c r="G562" s="13"/>
      <c r="M562" s="51"/>
      <c r="N562" s="13"/>
    </row>
    <row r="563" spans="6:14" x14ac:dyDescent="0.25">
      <c r="F563" s="13"/>
      <c r="G563" s="13"/>
      <c r="M563" s="51"/>
      <c r="N563" s="13"/>
    </row>
    <row r="564" spans="6:14" x14ac:dyDescent="0.25">
      <c r="F564" s="13"/>
      <c r="G564" s="13"/>
      <c r="M564" s="51"/>
      <c r="N564" s="13"/>
    </row>
    <row r="565" spans="6:14" x14ac:dyDescent="0.25">
      <c r="F565" s="13"/>
      <c r="G565" s="13"/>
      <c r="M565" s="51"/>
      <c r="N565" s="13"/>
    </row>
    <row r="566" spans="6:14" x14ac:dyDescent="0.25">
      <c r="F566" s="13"/>
      <c r="G566" s="13"/>
      <c r="M566" s="51"/>
      <c r="N566" s="13"/>
    </row>
    <row r="567" spans="6:14" x14ac:dyDescent="0.25">
      <c r="F567" s="13"/>
      <c r="G567" s="13"/>
      <c r="M567" s="51"/>
      <c r="N567" s="13"/>
    </row>
    <row r="568" spans="6:14" x14ac:dyDescent="0.25">
      <c r="F568" s="13"/>
      <c r="G568" s="13"/>
      <c r="M568" s="51"/>
      <c r="N568" s="13"/>
    </row>
    <row r="569" spans="6:14" x14ac:dyDescent="0.25">
      <c r="F569" s="13"/>
      <c r="G569" s="13"/>
      <c r="M569" s="51"/>
      <c r="N569" s="13"/>
    </row>
    <row r="570" spans="6:14" x14ac:dyDescent="0.25">
      <c r="F570" s="13"/>
      <c r="G570" s="13"/>
      <c r="M570" s="51"/>
      <c r="N570" s="13"/>
    </row>
    <row r="571" spans="6:14" x14ac:dyDescent="0.25">
      <c r="F571" s="13"/>
      <c r="G571" s="13"/>
      <c r="M571" s="51"/>
      <c r="N571" s="13"/>
    </row>
    <row r="572" spans="6:14" x14ac:dyDescent="0.25">
      <c r="F572" s="13"/>
      <c r="G572" s="13"/>
      <c r="M572" s="51"/>
      <c r="N572" s="13"/>
    </row>
    <row r="573" spans="6:14" x14ac:dyDescent="0.25">
      <c r="F573" s="13"/>
      <c r="G573" s="13"/>
      <c r="M573" s="51"/>
      <c r="N573" s="13"/>
    </row>
    <row r="574" spans="6:14" x14ac:dyDescent="0.25">
      <c r="F574" s="13"/>
      <c r="G574" s="13"/>
      <c r="M574" s="51"/>
      <c r="N574" s="13"/>
    </row>
    <row r="575" spans="6:14" x14ac:dyDescent="0.25">
      <c r="F575" s="13"/>
      <c r="G575" s="13"/>
      <c r="M575" s="51"/>
      <c r="N575" s="13"/>
    </row>
    <row r="576" spans="6:14" x14ac:dyDescent="0.25">
      <c r="F576" s="13"/>
      <c r="G576" s="13"/>
      <c r="M576" s="51"/>
      <c r="N576" s="13"/>
    </row>
    <row r="577" spans="6:14" x14ac:dyDescent="0.25">
      <c r="F577" s="13"/>
      <c r="G577" s="13"/>
      <c r="M577" s="51"/>
      <c r="N577" s="13"/>
    </row>
    <row r="578" spans="6:14" x14ac:dyDescent="0.25">
      <c r="F578" s="13"/>
      <c r="G578" s="13"/>
      <c r="M578" s="51"/>
      <c r="N578" s="13"/>
    </row>
    <row r="579" spans="6:14" x14ac:dyDescent="0.25">
      <c r="F579" s="13"/>
      <c r="G579" s="13"/>
      <c r="M579" s="51"/>
      <c r="N579" s="13"/>
    </row>
    <row r="580" spans="6:14" x14ac:dyDescent="0.25">
      <c r="F580" s="13"/>
      <c r="G580" s="13"/>
      <c r="M580" s="51"/>
      <c r="N580" s="13"/>
    </row>
    <row r="581" spans="6:14" x14ac:dyDescent="0.25">
      <c r="F581" s="13"/>
      <c r="G581" s="13"/>
      <c r="M581" s="51"/>
      <c r="N581" s="13"/>
    </row>
    <row r="582" spans="6:14" x14ac:dyDescent="0.25">
      <c r="F582" s="13"/>
      <c r="G582" s="13"/>
      <c r="M582" s="51"/>
      <c r="N582" s="13"/>
    </row>
    <row r="583" spans="6:14" x14ac:dyDescent="0.25">
      <c r="F583" s="13"/>
      <c r="G583" s="13"/>
      <c r="M583" s="51"/>
      <c r="N583" s="13"/>
    </row>
    <row r="584" spans="6:14" x14ac:dyDescent="0.25">
      <c r="F584" s="13"/>
      <c r="G584" s="13"/>
      <c r="M584" s="51"/>
      <c r="N584" s="13"/>
    </row>
    <row r="585" spans="6:14" x14ac:dyDescent="0.25">
      <c r="F585" s="13"/>
      <c r="G585" s="13"/>
      <c r="M585" s="51"/>
      <c r="N585" s="13"/>
    </row>
    <row r="586" spans="6:14" x14ac:dyDescent="0.25">
      <c r="F586" s="13"/>
      <c r="G586" s="13"/>
      <c r="M586" s="51"/>
      <c r="N586" s="13"/>
    </row>
    <row r="587" spans="6:14" x14ac:dyDescent="0.25">
      <c r="F587" s="13"/>
      <c r="G587" s="13"/>
      <c r="M587" s="51"/>
      <c r="N587" s="13"/>
    </row>
    <row r="588" spans="6:14" x14ac:dyDescent="0.25">
      <c r="F588" s="13"/>
      <c r="G588" s="13"/>
      <c r="M588" s="51"/>
      <c r="N588" s="13"/>
    </row>
    <row r="589" spans="6:14" x14ac:dyDescent="0.25">
      <c r="F589" s="13"/>
      <c r="G589" s="13"/>
      <c r="M589" s="51"/>
      <c r="N589" s="13"/>
    </row>
    <row r="590" spans="6:14" x14ac:dyDescent="0.25">
      <c r="F590" s="13"/>
      <c r="G590" s="13"/>
      <c r="M590" s="51"/>
      <c r="N590" s="13"/>
    </row>
    <row r="591" spans="6:14" x14ac:dyDescent="0.25">
      <c r="F591" s="13"/>
      <c r="G591" s="13"/>
      <c r="M591" s="51"/>
      <c r="N591" s="13"/>
    </row>
    <row r="592" spans="6:14" x14ac:dyDescent="0.25">
      <c r="F592" s="13"/>
      <c r="G592" s="13"/>
      <c r="M592" s="51"/>
      <c r="N592" s="13"/>
    </row>
    <row r="593" spans="6:14" x14ac:dyDescent="0.25">
      <c r="F593" s="13"/>
      <c r="G593" s="13"/>
      <c r="M593" s="51"/>
      <c r="N593" s="13"/>
    </row>
    <row r="594" spans="6:14" x14ac:dyDescent="0.25">
      <c r="F594" s="13"/>
      <c r="G594" s="13"/>
      <c r="M594" s="51"/>
      <c r="N594" s="13"/>
    </row>
    <row r="595" spans="6:14" x14ac:dyDescent="0.25">
      <c r="F595" s="13"/>
      <c r="G595" s="13"/>
      <c r="M595" s="51"/>
      <c r="N595" s="13"/>
    </row>
    <row r="596" spans="6:14" x14ac:dyDescent="0.25">
      <c r="F596" s="13"/>
      <c r="G596" s="13"/>
      <c r="M596" s="51"/>
      <c r="N596" s="13"/>
    </row>
    <row r="597" spans="6:14" x14ac:dyDescent="0.25">
      <c r="F597" s="13"/>
      <c r="G597" s="13"/>
      <c r="M597" s="51"/>
      <c r="N597" s="13"/>
    </row>
    <row r="598" spans="6:14" x14ac:dyDescent="0.25">
      <c r="F598" s="13"/>
      <c r="G598" s="13"/>
      <c r="M598" s="51"/>
      <c r="N598" s="13"/>
    </row>
    <row r="599" spans="6:14" x14ac:dyDescent="0.25">
      <c r="F599" s="13"/>
      <c r="G599" s="13"/>
      <c r="M599" s="51"/>
      <c r="N599" s="13"/>
    </row>
    <row r="600" spans="6:14" x14ac:dyDescent="0.25">
      <c r="F600" s="13"/>
      <c r="G600" s="13"/>
      <c r="M600" s="51"/>
      <c r="N600" s="13"/>
    </row>
    <row r="601" spans="6:14" x14ac:dyDescent="0.25">
      <c r="F601" s="13"/>
      <c r="G601" s="13"/>
      <c r="M601" s="51"/>
      <c r="N601" s="13"/>
    </row>
    <row r="602" spans="6:14" x14ac:dyDescent="0.25">
      <c r="F602" s="13"/>
      <c r="G602" s="13"/>
      <c r="M602" s="51"/>
      <c r="N602" s="13"/>
    </row>
    <row r="603" spans="6:14" x14ac:dyDescent="0.25">
      <c r="F603" s="13"/>
      <c r="G603" s="13"/>
      <c r="M603" s="51"/>
      <c r="N603" s="13"/>
    </row>
    <row r="604" spans="6:14" x14ac:dyDescent="0.25">
      <c r="F604" s="13"/>
      <c r="G604" s="13"/>
      <c r="M604" s="51"/>
      <c r="N604" s="13"/>
    </row>
    <row r="605" spans="6:14" x14ac:dyDescent="0.25">
      <c r="F605" s="13"/>
      <c r="G605" s="13"/>
      <c r="M605" s="51"/>
      <c r="N605" s="13"/>
    </row>
    <row r="606" spans="6:14" x14ac:dyDescent="0.25">
      <c r="F606" s="13"/>
      <c r="G606" s="13"/>
      <c r="M606" s="51"/>
      <c r="N606" s="13"/>
    </row>
    <row r="607" spans="6:14" x14ac:dyDescent="0.25">
      <c r="F607" s="13"/>
      <c r="G607" s="13"/>
      <c r="M607" s="51"/>
      <c r="N607" s="13"/>
    </row>
    <row r="608" spans="6:14" x14ac:dyDescent="0.25">
      <c r="F608" s="13"/>
      <c r="G608" s="13"/>
      <c r="M608" s="51"/>
      <c r="N608" s="13"/>
    </row>
    <row r="609" spans="6:14" x14ac:dyDescent="0.25">
      <c r="F609" s="13"/>
      <c r="G609" s="13"/>
      <c r="M609" s="51"/>
      <c r="N609" s="13"/>
    </row>
    <row r="610" spans="6:14" x14ac:dyDescent="0.25">
      <c r="F610" s="13"/>
      <c r="G610" s="13"/>
      <c r="M610" s="51"/>
      <c r="N610" s="13"/>
    </row>
    <row r="611" spans="6:14" x14ac:dyDescent="0.25">
      <c r="F611" s="13"/>
      <c r="G611" s="13"/>
      <c r="M611" s="51"/>
      <c r="N611" s="13"/>
    </row>
    <row r="612" spans="6:14" x14ac:dyDescent="0.25">
      <c r="F612" s="13"/>
      <c r="G612" s="13"/>
      <c r="M612" s="51"/>
      <c r="N612" s="13"/>
    </row>
    <row r="613" spans="6:14" x14ac:dyDescent="0.25">
      <c r="F613" s="13"/>
      <c r="G613" s="13"/>
      <c r="M613" s="51"/>
      <c r="N613" s="13"/>
    </row>
    <row r="614" spans="6:14" x14ac:dyDescent="0.25">
      <c r="F614" s="13"/>
      <c r="G614" s="13"/>
      <c r="M614" s="51"/>
      <c r="N614" s="13"/>
    </row>
    <row r="615" spans="6:14" x14ac:dyDescent="0.25">
      <c r="F615" s="13"/>
      <c r="G615" s="13"/>
      <c r="M615" s="51"/>
      <c r="N615" s="13"/>
    </row>
    <row r="616" spans="6:14" x14ac:dyDescent="0.25">
      <c r="F616" s="13"/>
      <c r="G616" s="13"/>
      <c r="M616" s="51"/>
      <c r="N616" s="13"/>
    </row>
    <row r="617" spans="6:14" x14ac:dyDescent="0.25">
      <c r="F617" s="13"/>
      <c r="G617" s="13"/>
      <c r="M617" s="51"/>
      <c r="N617" s="13"/>
    </row>
    <row r="618" spans="6:14" x14ac:dyDescent="0.25">
      <c r="F618" s="13"/>
      <c r="G618" s="13"/>
      <c r="M618" s="51"/>
      <c r="N618" s="13"/>
    </row>
    <row r="619" spans="6:14" x14ac:dyDescent="0.25">
      <c r="F619" s="13"/>
      <c r="G619" s="13"/>
      <c r="M619" s="51"/>
      <c r="N619" s="13"/>
    </row>
    <row r="620" spans="6:14" x14ac:dyDescent="0.25">
      <c r="F620" s="13"/>
      <c r="G620" s="13"/>
      <c r="M620" s="51"/>
      <c r="N620" s="13"/>
    </row>
    <row r="621" spans="6:14" x14ac:dyDescent="0.25">
      <c r="F621" s="13"/>
      <c r="G621" s="13"/>
      <c r="M621" s="51"/>
      <c r="N621" s="13"/>
    </row>
    <row r="622" spans="6:14" x14ac:dyDescent="0.25">
      <c r="F622" s="13"/>
      <c r="G622" s="13"/>
      <c r="M622" s="51"/>
      <c r="N622" s="13"/>
    </row>
    <row r="623" spans="6:14" x14ac:dyDescent="0.25">
      <c r="F623" s="13"/>
      <c r="G623" s="13"/>
      <c r="M623" s="51"/>
      <c r="N623" s="13"/>
    </row>
    <row r="624" spans="6:14" x14ac:dyDescent="0.25">
      <c r="F624" s="13"/>
      <c r="G624" s="13"/>
      <c r="M624" s="51"/>
      <c r="N624" s="13"/>
    </row>
    <row r="625" spans="6:14" x14ac:dyDescent="0.25">
      <c r="F625" s="13"/>
      <c r="G625" s="13"/>
      <c r="M625" s="51"/>
      <c r="N625" s="13"/>
    </row>
    <row r="626" spans="6:14" x14ac:dyDescent="0.25">
      <c r="F626" s="13"/>
      <c r="G626" s="13"/>
      <c r="M626" s="51"/>
      <c r="N626" s="13"/>
    </row>
    <row r="627" spans="6:14" x14ac:dyDescent="0.25">
      <c r="F627" s="13"/>
      <c r="G627" s="13"/>
      <c r="M627" s="51"/>
      <c r="N627" s="13"/>
    </row>
    <row r="628" spans="6:14" x14ac:dyDescent="0.25">
      <c r="F628" s="13"/>
      <c r="G628" s="13"/>
      <c r="M628" s="51"/>
      <c r="N628" s="13"/>
    </row>
    <row r="629" spans="6:14" x14ac:dyDescent="0.25">
      <c r="F629" s="13"/>
      <c r="G629" s="13"/>
      <c r="M629" s="51"/>
      <c r="N629" s="13"/>
    </row>
    <row r="630" spans="6:14" x14ac:dyDescent="0.25">
      <c r="F630" s="13"/>
      <c r="G630" s="13"/>
      <c r="M630" s="51"/>
      <c r="N630" s="13"/>
    </row>
    <row r="631" spans="6:14" x14ac:dyDescent="0.25">
      <c r="F631" s="13"/>
      <c r="G631" s="13"/>
      <c r="M631" s="51"/>
      <c r="N631" s="13"/>
    </row>
    <row r="632" spans="6:14" x14ac:dyDescent="0.25">
      <c r="F632" s="13"/>
      <c r="G632" s="13"/>
      <c r="M632" s="51"/>
      <c r="N632" s="13"/>
    </row>
    <row r="633" spans="6:14" x14ac:dyDescent="0.25">
      <c r="F633" s="13"/>
      <c r="G633" s="13"/>
      <c r="M633" s="51"/>
      <c r="N633" s="13"/>
    </row>
    <row r="634" spans="6:14" x14ac:dyDescent="0.25">
      <c r="F634" s="13"/>
      <c r="G634" s="13"/>
      <c r="M634" s="51"/>
      <c r="N634" s="13"/>
    </row>
    <row r="635" spans="6:14" x14ac:dyDescent="0.25">
      <c r="F635" s="13"/>
      <c r="G635" s="13"/>
      <c r="M635" s="51"/>
      <c r="N635" s="13"/>
    </row>
    <row r="636" spans="6:14" x14ac:dyDescent="0.25">
      <c r="F636" s="13"/>
      <c r="G636" s="13"/>
      <c r="M636" s="51"/>
      <c r="N636" s="13"/>
    </row>
    <row r="637" spans="6:14" x14ac:dyDescent="0.25">
      <c r="F637" s="13"/>
      <c r="G637" s="13"/>
      <c r="M637" s="51"/>
      <c r="N637" s="13"/>
    </row>
    <row r="638" spans="6:14" x14ac:dyDescent="0.25">
      <c r="F638" s="13"/>
      <c r="G638" s="13"/>
      <c r="M638" s="51"/>
      <c r="N638" s="13"/>
    </row>
    <row r="639" spans="6:14" x14ac:dyDescent="0.25">
      <c r="F639" s="13"/>
      <c r="G639" s="13"/>
      <c r="M639" s="51"/>
      <c r="N639" s="13"/>
    </row>
    <row r="640" spans="6:14" x14ac:dyDescent="0.25">
      <c r="F640" s="13"/>
      <c r="G640" s="13"/>
      <c r="M640" s="51"/>
      <c r="N640" s="13"/>
    </row>
    <row r="641" spans="6:14" x14ac:dyDescent="0.25">
      <c r="F641" s="13"/>
      <c r="G641" s="13"/>
      <c r="M641" s="51"/>
      <c r="N641" s="13"/>
    </row>
    <row r="642" spans="6:14" x14ac:dyDescent="0.25">
      <c r="F642" s="13"/>
      <c r="G642" s="13"/>
      <c r="M642" s="51"/>
      <c r="N642" s="13"/>
    </row>
    <row r="643" spans="6:14" x14ac:dyDescent="0.25">
      <c r="F643" s="13"/>
      <c r="G643" s="13"/>
      <c r="M643" s="51"/>
      <c r="N643" s="13"/>
    </row>
    <row r="644" spans="6:14" x14ac:dyDescent="0.25">
      <c r="F644" s="13"/>
      <c r="G644" s="13"/>
      <c r="M644" s="51"/>
      <c r="N644" s="13"/>
    </row>
    <row r="645" spans="6:14" x14ac:dyDescent="0.25">
      <c r="F645" s="13"/>
      <c r="G645" s="13"/>
      <c r="M645" s="51"/>
      <c r="N645" s="13"/>
    </row>
    <row r="646" spans="6:14" x14ac:dyDescent="0.25">
      <c r="F646" s="13"/>
      <c r="G646" s="13"/>
      <c r="M646" s="51"/>
      <c r="N646" s="13"/>
    </row>
    <row r="647" spans="6:14" x14ac:dyDescent="0.25">
      <c r="F647" s="13"/>
      <c r="G647" s="13"/>
      <c r="M647" s="51"/>
      <c r="N647" s="13"/>
    </row>
    <row r="648" spans="6:14" x14ac:dyDescent="0.25">
      <c r="F648" s="13"/>
      <c r="G648" s="13"/>
      <c r="M648" s="51"/>
      <c r="N648" s="13"/>
    </row>
    <row r="649" spans="6:14" x14ac:dyDescent="0.25">
      <c r="F649" s="13"/>
      <c r="G649" s="13"/>
      <c r="M649" s="51"/>
      <c r="N649" s="13"/>
    </row>
    <row r="650" spans="6:14" x14ac:dyDescent="0.25">
      <c r="F650" s="13"/>
      <c r="G650" s="13"/>
      <c r="M650" s="51"/>
      <c r="N650" s="13"/>
    </row>
    <row r="651" spans="6:14" x14ac:dyDescent="0.25">
      <c r="F651" s="13"/>
      <c r="G651" s="13"/>
      <c r="M651" s="51"/>
      <c r="N651" s="13"/>
    </row>
    <row r="652" spans="6:14" x14ac:dyDescent="0.25">
      <c r="F652" s="13"/>
      <c r="G652" s="13"/>
      <c r="M652" s="51"/>
      <c r="N652" s="13"/>
    </row>
    <row r="653" spans="6:14" x14ac:dyDescent="0.25">
      <c r="F653" s="13"/>
      <c r="G653" s="13"/>
      <c r="M653" s="51"/>
      <c r="N653" s="13"/>
    </row>
    <row r="654" spans="6:14" x14ac:dyDescent="0.25">
      <c r="F654" s="13"/>
      <c r="G654" s="13"/>
      <c r="M654" s="51"/>
      <c r="N654" s="13"/>
    </row>
    <row r="655" spans="6:14" x14ac:dyDescent="0.25">
      <c r="F655" s="13"/>
      <c r="G655" s="13"/>
      <c r="M655" s="51"/>
      <c r="N655" s="13"/>
    </row>
    <row r="656" spans="6:14" x14ac:dyDescent="0.25">
      <c r="F656" s="13"/>
      <c r="G656" s="13"/>
      <c r="M656" s="51"/>
      <c r="N656" s="13"/>
    </row>
    <row r="657" spans="6:14" x14ac:dyDescent="0.25">
      <c r="F657" s="13"/>
      <c r="G657" s="13"/>
      <c r="M657" s="51"/>
      <c r="N657" s="13"/>
    </row>
    <row r="658" spans="6:14" x14ac:dyDescent="0.25">
      <c r="F658" s="13"/>
      <c r="G658" s="13"/>
      <c r="M658" s="51"/>
      <c r="N658" s="13"/>
    </row>
    <row r="659" spans="6:14" x14ac:dyDescent="0.25">
      <c r="F659" s="13"/>
      <c r="G659" s="13"/>
      <c r="M659" s="51"/>
      <c r="N659" s="13"/>
    </row>
    <row r="660" spans="6:14" x14ac:dyDescent="0.25">
      <c r="F660" s="13"/>
      <c r="G660" s="13"/>
      <c r="M660" s="51"/>
      <c r="N660" s="13"/>
    </row>
    <row r="661" spans="6:14" x14ac:dyDescent="0.25">
      <c r="F661" s="13"/>
      <c r="G661" s="13"/>
      <c r="M661" s="51"/>
      <c r="N661" s="13"/>
    </row>
    <row r="662" spans="6:14" x14ac:dyDescent="0.25">
      <c r="F662" s="13"/>
      <c r="G662" s="13"/>
      <c r="M662" s="51"/>
      <c r="N662" s="13"/>
    </row>
    <row r="663" spans="6:14" x14ac:dyDescent="0.25">
      <c r="F663" s="13"/>
      <c r="G663" s="13"/>
      <c r="M663" s="51"/>
      <c r="N663" s="13"/>
    </row>
    <row r="664" spans="6:14" x14ac:dyDescent="0.25">
      <c r="F664" s="13"/>
      <c r="G664" s="13"/>
      <c r="M664" s="51"/>
      <c r="N664" s="13"/>
    </row>
    <row r="665" spans="6:14" x14ac:dyDescent="0.25">
      <c r="F665" s="13"/>
      <c r="G665" s="13"/>
      <c r="M665" s="51"/>
      <c r="N665" s="13"/>
    </row>
    <row r="666" spans="6:14" x14ac:dyDescent="0.25">
      <c r="F666" s="13"/>
      <c r="G666" s="13"/>
      <c r="M666" s="51"/>
      <c r="N666" s="13"/>
    </row>
    <row r="667" spans="6:14" x14ac:dyDescent="0.25">
      <c r="F667" s="13"/>
      <c r="G667" s="13"/>
      <c r="M667" s="51"/>
      <c r="N667" s="13"/>
    </row>
    <row r="668" spans="6:14" x14ac:dyDescent="0.25">
      <c r="F668" s="13"/>
      <c r="G668" s="13"/>
      <c r="M668" s="51"/>
      <c r="N668" s="13"/>
    </row>
    <row r="669" spans="6:14" x14ac:dyDescent="0.25">
      <c r="F669" s="13"/>
      <c r="G669" s="13"/>
      <c r="M669" s="51"/>
      <c r="N669" s="13"/>
    </row>
    <row r="670" spans="6:14" x14ac:dyDescent="0.25">
      <c r="F670" s="13"/>
      <c r="G670" s="13"/>
      <c r="M670" s="51"/>
      <c r="N670" s="13"/>
    </row>
    <row r="671" spans="6:14" x14ac:dyDescent="0.25">
      <c r="F671" s="13"/>
      <c r="G671" s="13"/>
      <c r="M671" s="51"/>
      <c r="N671" s="13"/>
    </row>
    <row r="672" spans="6:14" x14ac:dyDescent="0.25">
      <c r="F672" s="13"/>
      <c r="G672" s="13"/>
      <c r="M672" s="51"/>
      <c r="N672" s="13"/>
    </row>
    <row r="673" spans="6:14" x14ac:dyDescent="0.25">
      <c r="F673" s="13"/>
      <c r="G673" s="13"/>
      <c r="M673" s="51"/>
      <c r="N673" s="13"/>
    </row>
    <row r="674" spans="6:14" x14ac:dyDescent="0.25">
      <c r="F674" s="13"/>
      <c r="G674" s="13"/>
      <c r="M674" s="51"/>
      <c r="N674" s="13"/>
    </row>
    <row r="675" spans="6:14" x14ac:dyDescent="0.25">
      <c r="F675" s="13"/>
      <c r="G675" s="13"/>
      <c r="M675" s="51"/>
      <c r="N675" s="13"/>
    </row>
    <row r="676" spans="6:14" x14ac:dyDescent="0.25">
      <c r="F676" s="13"/>
      <c r="G676" s="13"/>
      <c r="M676" s="51"/>
      <c r="N676" s="13"/>
    </row>
    <row r="677" spans="6:14" x14ac:dyDescent="0.25">
      <c r="F677" s="13"/>
      <c r="G677" s="13"/>
      <c r="M677" s="51"/>
      <c r="N677" s="13"/>
    </row>
    <row r="678" spans="6:14" x14ac:dyDescent="0.25">
      <c r="F678" s="13"/>
      <c r="G678" s="13"/>
      <c r="M678" s="51"/>
      <c r="N678" s="13"/>
    </row>
    <row r="679" spans="6:14" x14ac:dyDescent="0.25">
      <c r="F679" s="13"/>
      <c r="G679" s="13"/>
      <c r="M679" s="51"/>
      <c r="N679" s="13"/>
    </row>
    <row r="680" spans="6:14" x14ac:dyDescent="0.25">
      <c r="F680" s="13"/>
      <c r="G680" s="13"/>
      <c r="M680" s="51"/>
      <c r="N680" s="13"/>
    </row>
    <row r="681" spans="6:14" x14ac:dyDescent="0.25">
      <c r="F681" s="13"/>
      <c r="G681" s="13"/>
      <c r="M681" s="51"/>
      <c r="N681" s="13"/>
    </row>
    <row r="682" spans="6:14" x14ac:dyDescent="0.25">
      <c r="F682" s="13"/>
      <c r="G682" s="13"/>
      <c r="M682" s="51"/>
      <c r="N682" s="13"/>
    </row>
    <row r="683" spans="6:14" x14ac:dyDescent="0.25">
      <c r="F683" s="13"/>
      <c r="G683" s="13"/>
      <c r="M683" s="51"/>
      <c r="N683" s="13"/>
    </row>
    <row r="684" spans="6:14" x14ac:dyDescent="0.25">
      <c r="F684" s="13"/>
      <c r="G684" s="13"/>
      <c r="M684" s="51"/>
      <c r="N684" s="13"/>
    </row>
    <row r="685" spans="6:14" x14ac:dyDescent="0.25">
      <c r="F685" s="13"/>
      <c r="G685" s="13"/>
      <c r="M685" s="51"/>
      <c r="N685" s="13"/>
    </row>
    <row r="686" spans="6:14" x14ac:dyDescent="0.25">
      <c r="F686" s="13"/>
      <c r="G686" s="13"/>
      <c r="M686" s="51"/>
      <c r="N686" s="13"/>
    </row>
    <row r="687" spans="6:14" x14ac:dyDescent="0.25">
      <c r="F687" s="13"/>
      <c r="G687" s="13"/>
      <c r="M687" s="51"/>
      <c r="N687" s="13"/>
    </row>
    <row r="688" spans="6:14" x14ac:dyDescent="0.25">
      <c r="F688" s="13"/>
      <c r="G688" s="13"/>
      <c r="M688" s="51"/>
      <c r="N688" s="13"/>
    </row>
    <row r="689" spans="6:14" x14ac:dyDescent="0.25">
      <c r="F689" s="13"/>
      <c r="G689" s="13"/>
      <c r="M689" s="51"/>
      <c r="N689" s="13"/>
    </row>
    <row r="690" spans="6:14" x14ac:dyDescent="0.25">
      <c r="F690" s="13"/>
      <c r="G690" s="13"/>
      <c r="M690" s="51"/>
      <c r="N690" s="13"/>
    </row>
    <row r="691" spans="6:14" x14ac:dyDescent="0.25">
      <c r="F691" s="13"/>
      <c r="G691" s="13"/>
      <c r="M691" s="51"/>
      <c r="N691" s="13"/>
    </row>
    <row r="692" spans="6:14" x14ac:dyDescent="0.25">
      <c r="F692" s="13"/>
      <c r="G692" s="13"/>
      <c r="M692" s="51"/>
      <c r="N692" s="13"/>
    </row>
    <row r="693" spans="6:14" x14ac:dyDescent="0.25">
      <c r="F693" s="13"/>
      <c r="G693" s="13"/>
      <c r="M693" s="51"/>
      <c r="N693" s="13"/>
    </row>
    <row r="694" spans="6:14" x14ac:dyDescent="0.25">
      <c r="F694" s="13"/>
      <c r="G694" s="13"/>
      <c r="M694" s="51"/>
      <c r="N694" s="13"/>
    </row>
    <row r="695" spans="6:14" x14ac:dyDescent="0.25">
      <c r="F695" s="13"/>
      <c r="G695" s="13"/>
      <c r="M695" s="51"/>
      <c r="N695" s="13"/>
    </row>
    <row r="696" spans="6:14" x14ac:dyDescent="0.25">
      <c r="F696" s="13"/>
      <c r="G696" s="13"/>
      <c r="M696" s="51"/>
      <c r="N696" s="13"/>
    </row>
    <row r="697" spans="6:14" x14ac:dyDescent="0.25">
      <c r="F697" s="13"/>
      <c r="G697" s="13"/>
      <c r="M697" s="51"/>
      <c r="N697" s="13"/>
    </row>
    <row r="698" spans="6:14" x14ac:dyDescent="0.25">
      <c r="F698" s="13"/>
      <c r="G698" s="13"/>
      <c r="M698" s="51"/>
      <c r="N698" s="13"/>
    </row>
    <row r="699" spans="6:14" x14ac:dyDescent="0.25">
      <c r="F699" s="13"/>
      <c r="G699" s="13"/>
      <c r="M699" s="51"/>
      <c r="N699" s="13"/>
    </row>
    <row r="700" spans="6:14" x14ac:dyDescent="0.25">
      <c r="F700" s="13"/>
      <c r="G700" s="13"/>
      <c r="M700" s="51"/>
      <c r="N700" s="13"/>
    </row>
    <row r="701" spans="6:14" x14ac:dyDescent="0.25">
      <c r="F701" s="13"/>
      <c r="G701" s="13"/>
      <c r="M701" s="51"/>
      <c r="N701" s="13"/>
    </row>
    <row r="702" spans="6:14" x14ac:dyDescent="0.25">
      <c r="F702" s="13"/>
      <c r="G702" s="13"/>
      <c r="M702" s="51"/>
      <c r="N702" s="13"/>
    </row>
    <row r="703" spans="6:14" x14ac:dyDescent="0.25">
      <c r="F703" s="13"/>
      <c r="G703" s="13"/>
      <c r="M703" s="51"/>
      <c r="N703" s="13"/>
    </row>
    <row r="704" spans="6:14" x14ac:dyDescent="0.25">
      <c r="F704" s="13"/>
      <c r="G704" s="13"/>
      <c r="M704" s="51"/>
      <c r="N704" s="13"/>
    </row>
    <row r="705" spans="6:14" x14ac:dyDescent="0.25">
      <c r="F705" s="13"/>
      <c r="G705" s="13"/>
      <c r="M705" s="51"/>
      <c r="N705" s="13"/>
    </row>
    <row r="706" spans="6:14" x14ac:dyDescent="0.25">
      <c r="F706" s="13"/>
      <c r="G706" s="13"/>
      <c r="M706" s="51"/>
      <c r="N706" s="13"/>
    </row>
    <row r="707" spans="6:14" x14ac:dyDescent="0.25">
      <c r="F707" s="13"/>
      <c r="G707" s="13"/>
      <c r="M707" s="51"/>
      <c r="N707" s="13"/>
    </row>
    <row r="708" spans="6:14" x14ac:dyDescent="0.25">
      <c r="F708" s="13"/>
      <c r="G708" s="13"/>
      <c r="M708" s="51"/>
      <c r="N708" s="13"/>
    </row>
    <row r="709" spans="6:14" x14ac:dyDescent="0.25">
      <c r="F709" s="13"/>
      <c r="G709" s="13"/>
      <c r="M709" s="51"/>
      <c r="N709" s="13"/>
    </row>
    <row r="710" spans="6:14" x14ac:dyDescent="0.25">
      <c r="F710" s="13"/>
      <c r="G710" s="13"/>
      <c r="M710" s="51"/>
      <c r="N710" s="13"/>
    </row>
    <row r="711" spans="6:14" x14ac:dyDescent="0.25">
      <c r="F711" s="13"/>
      <c r="G711" s="13"/>
      <c r="M711" s="51"/>
      <c r="N711" s="13"/>
    </row>
    <row r="712" spans="6:14" x14ac:dyDescent="0.25">
      <c r="F712" s="13"/>
      <c r="G712" s="13"/>
      <c r="M712" s="51"/>
      <c r="N712" s="13"/>
    </row>
    <row r="713" spans="6:14" x14ac:dyDescent="0.25">
      <c r="F713" s="13"/>
      <c r="G713" s="13"/>
      <c r="M713" s="51"/>
      <c r="N713" s="13"/>
    </row>
    <row r="714" spans="6:14" x14ac:dyDescent="0.25">
      <c r="F714" s="13"/>
      <c r="G714" s="13"/>
      <c r="M714" s="51"/>
      <c r="N714" s="13"/>
    </row>
    <row r="715" spans="6:14" x14ac:dyDescent="0.25">
      <c r="F715" s="13"/>
      <c r="G715" s="13"/>
      <c r="M715" s="51"/>
      <c r="N715" s="13"/>
    </row>
    <row r="716" spans="6:14" x14ac:dyDescent="0.25">
      <c r="F716" s="13"/>
      <c r="G716" s="13"/>
      <c r="M716" s="51"/>
      <c r="N716" s="13"/>
    </row>
    <row r="717" spans="6:14" x14ac:dyDescent="0.25">
      <c r="F717" s="13"/>
      <c r="G717" s="13"/>
      <c r="M717" s="51"/>
      <c r="N717" s="13"/>
    </row>
    <row r="718" spans="6:14" x14ac:dyDescent="0.25">
      <c r="F718" s="13"/>
      <c r="G718" s="13"/>
      <c r="M718" s="51"/>
      <c r="N718" s="13"/>
    </row>
    <row r="719" spans="6:14" x14ac:dyDescent="0.25">
      <c r="F719" s="13"/>
      <c r="G719" s="13"/>
      <c r="M719" s="51"/>
      <c r="N719" s="13"/>
    </row>
    <row r="720" spans="6:14" x14ac:dyDescent="0.25">
      <c r="F720" s="13"/>
      <c r="G720" s="13"/>
      <c r="M720" s="51"/>
      <c r="N720" s="13"/>
    </row>
    <row r="721" spans="6:14" x14ac:dyDescent="0.25">
      <c r="F721" s="13"/>
      <c r="G721" s="13"/>
      <c r="M721" s="51"/>
      <c r="N721" s="13"/>
    </row>
    <row r="722" spans="6:14" x14ac:dyDescent="0.25">
      <c r="F722" s="13"/>
      <c r="G722" s="13"/>
      <c r="M722" s="51"/>
      <c r="N722" s="13"/>
    </row>
    <row r="723" spans="6:14" x14ac:dyDescent="0.25">
      <c r="F723" s="13"/>
      <c r="G723" s="13"/>
      <c r="M723" s="51"/>
      <c r="N723" s="13"/>
    </row>
    <row r="724" spans="6:14" x14ac:dyDescent="0.25">
      <c r="F724" s="13"/>
      <c r="G724" s="13"/>
      <c r="M724" s="51"/>
      <c r="N724" s="13"/>
    </row>
    <row r="725" spans="6:14" x14ac:dyDescent="0.25">
      <c r="F725" s="13"/>
      <c r="G725" s="13"/>
      <c r="M725" s="51"/>
      <c r="N725" s="13"/>
    </row>
    <row r="726" spans="6:14" x14ac:dyDescent="0.25">
      <c r="F726" s="13"/>
      <c r="G726" s="13"/>
      <c r="M726" s="51"/>
      <c r="N726" s="13"/>
    </row>
    <row r="727" spans="6:14" x14ac:dyDescent="0.25">
      <c r="F727" s="13"/>
      <c r="G727" s="13"/>
      <c r="M727" s="51"/>
      <c r="N727" s="13"/>
    </row>
    <row r="728" spans="6:14" x14ac:dyDescent="0.25">
      <c r="F728" s="13"/>
      <c r="G728" s="13"/>
      <c r="M728" s="51"/>
      <c r="N728" s="13"/>
    </row>
    <row r="729" spans="6:14" x14ac:dyDescent="0.25">
      <c r="F729" s="13"/>
      <c r="G729" s="13"/>
      <c r="M729" s="51"/>
      <c r="N729" s="13"/>
    </row>
    <row r="730" spans="6:14" x14ac:dyDescent="0.25">
      <c r="F730" s="13"/>
      <c r="G730" s="13"/>
      <c r="M730" s="51"/>
      <c r="N730" s="13"/>
    </row>
    <row r="731" spans="6:14" x14ac:dyDescent="0.25">
      <c r="F731" s="13"/>
      <c r="G731" s="13"/>
      <c r="M731" s="51"/>
      <c r="N731" s="13"/>
    </row>
    <row r="732" spans="6:14" x14ac:dyDescent="0.25">
      <c r="F732" s="13"/>
      <c r="G732" s="13"/>
      <c r="M732" s="51"/>
      <c r="N732" s="13"/>
    </row>
    <row r="733" spans="6:14" x14ac:dyDescent="0.25">
      <c r="F733" s="13"/>
      <c r="G733" s="13"/>
      <c r="M733" s="51"/>
      <c r="N733" s="13"/>
    </row>
    <row r="734" spans="6:14" x14ac:dyDescent="0.25">
      <c r="F734" s="13"/>
      <c r="G734" s="13"/>
      <c r="M734" s="51"/>
      <c r="N734" s="13"/>
    </row>
    <row r="735" spans="6:14" x14ac:dyDescent="0.25">
      <c r="F735" s="13"/>
      <c r="G735" s="13"/>
      <c r="M735" s="51"/>
      <c r="N735" s="13"/>
    </row>
    <row r="736" spans="6:14" x14ac:dyDescent="0.25">
      <c r="F736" s="13"/>
      <c r="G736" s="13"/>
      <c r="M736" s="51"/>
      <c r="N736" s="13"/>
    </row>
    <row r="737" spans="6:14" x14ac:dyDescent="0.25">
      <c r="F737" s="13"/>
      <c r="G737" s="13"/>
      <c r="M737" s="51"/>
      <c r="N737" s="13"/>
    </row>
    <row r="738" spans="6:14" x14ac:dyDescent="0.25">
      <c r="F738" s="13"/>
      <c r="G738" s="13"/>
      <c r="M738" s="51"/>
      <c r="N738" s="13"/>
    </row>
    <row r="739" spans="6:14" x14ac:dyDescent="0.25">
      <c r="F739" s="13"/>
      <c r="G739" s="13"/>
      <c r="M739" s="51"/>
      <c r="N739" s="13"/>
    </row>
    <row r="740" spans="6:14" x14ac:dyDescent="0.25">
      <c r="F740" s="13"/>
      <c r="G740" s="13"/>
      <c r="M740" s="51"/>
      <c r="N740" s="13"/>
    </row>
    <row r="741" spans="6:14" x14ac:dyDescent="0.25">
      <c r="F741" s="13"/>
      <c r="G741" s="13"/>
      <c r="M741" s="51"/>
      <c r="N741" s="13"/>
    </row>
    <row r="742" spans="6:14" x14ac:dyDescent="0.25">
      <c r="F742" s="13"/>
      <c r="G742" s="13"/>
      <c r="M742" s="51"/>
      <c r="N742" s="13"/>
    </row>
    <row r="743" spans="6:14" x14ac:dyDescent="0.25">
      <c r="F743" s="13"/>
      <c r="G743" s="13"/>
      <c r="M743" s="51"/>
      <c r="N743" s="13"/>
    </row>
    <row r="744" spans="6:14" x14ac:dyDescent="0.25">
      <c r="F744" s="13"/>
      <c r="G744" s="13"/>
      <c r="M744" s="51"/>
      <c r="N744" s="13"/>
    </row>
    <row r="745" spans="6:14" x14ac:dyDescent="0.25">
      <c r="F745" s="13"/>
      <c r="G745" s="13"/>
      <c r="M745" s="51"/>
      <c r="N745" s="13"/>
    </row>
    <row r="746" spans="6:14" x14ac:dyDescent="0.25">
      <c r="F746" s="13"/>
      <c r="G746" s="13"/>
      <c r="M746" s="51"/>
      <c r="N746" s="13"/>
    </row>
    <row r="747" spans="6:14" x14ac:dyDescent="0.25">
      <c r="F747" s="13"/>
      <c r="G747" s="13"/>
      <c r="M747" s="51"/>
      <c r="N747" s="13"/>
    </row>
    <row r="748" spans="6:14" x14ac:dyDescent="0.25">
      <c r="F748" s="13"/>
      <c r="G748" s="13"/>
      <c r="M748" s="51"/>
      <c r="N748" s="13"/>
    </row>
    <row r="749" spans="6:14" x14ac:dyDescent="0.25">
      <c r="F749" s="13"/>
      <c r="G749" s="13"/>
      <c r="M749" s="51"/>
      <c r="N749" s="13"/>
    </row>
    <row r="750" spans="6:14" x14ac:dyDescent="0.25">
      <c r="F750" s="13"/>
      <c r="G750" s="13"/>
      <c r="M750" s="51"/>
      <c r="N750" s="13"/>
    </row>
    <row r="751" spans="6:14" x14ac:dyDescent="0.25">
      <c r="F751" s="13"/>
      <c r="G751" s="13"/>
      <c r="M751" s="51"/>
      <c r="N751" s="13"/>
    </row>
    <row r="752" spans="6:14" x14ac:dyDescent="0.25">
      <c r="F752" s="13"/>
      <c r="G752" s="13"/>
      <c r="M752" s="51"/>
      <c r="N752" s="13"/>
    </row>
    <row r="753" spans="6:14" x14ac:dyDescent="0.25">
      <c r="F753" s="13"/>
      <c r="G753" s="13"/>
      <c r="M753" s="51"/>
      <c r="N753" s="13"/>
    </row>
    <row r="754" spans="6:14" x14ac:dyDescent="0.25">
      <c r="F754" s="13"/>
      <c r="G754" s="13"/>
      <c r="M754" s="51"/>
      <c r="N754" s="13"/>
    </row>
    <row r="755" spans="6:14" x14ac:dyDescent="0.25">
      <c r="F755" s="13"/>
      <c r="G755" s="13"/>
      <c r="M755" s="51"/>
      <c r="N755" s="13"/>
    </row>
    <row r="756" spans="6:14" x14ac:dyDescent="0.25">
      <c r="F756" s="13"/>
      <c r="G756" s="13"/>
      <c r="M756" s="51"/>
      <c r="N756" s="13"/>
    </row>
    <row r="757" spans="6:14" x14ac:dyDescent="0.25">
      <c r="F757" s="13"/>
      <c r="G757" s="13"/>
      <c r="M757" s="51"/>
      <c r="N757" s="13"/>
    </row>
    <row r="758" spans="6:14" x14ac:dyDescent="0.25">
      <c r="F758" s="13"/>
      <c r="G758" s="13"/>
      <c r="M758" s="51"/>
      <c r="N758" s="13"/>
    </row>
    <row r="759" spans="6:14" x14ac:dyDescent="0.25">
      <c r="F759" s="13"/>
      <c r="G759" s="13"/>
      <c r="M759" s="51"/>
      <c r="N759" s="13"/>
    </row>
    <row r="760" spans="6:14" x14ac:dyDescent="0.25">
      <c r="F760" s="13"/>
      <c r="G760" s="13"/>
      <c r="M760" s="51"/>
      <c r="N760" s="13"/>
    </row>
    <row r="761" spans="6:14" x14ac:dyDescent="0.25">
      <c r="F761" s="13"/>
      <c r="G761" s="13"/>
      <c r="M761" s="51"/>
      <c r="N761" s="13"/>
    </row>
    <row r="762" spans="6:14" x14ac:dyDescent="0.25">
      <c r="F762" s="13"/>
      <c r="G762" s="13"/>
      <c r="M762" s="51"/>
      <c r="N762" s="13"/>
    </row>
    <row r="763" spans="6:14" x14ac:dyDescent="0.25">
      <c r="F763" s="13"/>
      <c r="G763" s="13"/>
      <c r="M763" s="51"/>
      <c r="N763" s="13"/>
    </row>
    <row r="764" spans="6:14" x14ac:dyDescent="0.25">
      <c r="F764" s="13"/>
      <c r="G764" s="13"/>
      <c r="M764" s="51"/>
      <c r="N764" s="13"/>
    </row>
    <row r="765" spans="6:14" x14ac:dyDescent="0.25">
      <c r="F765" s="13"/>
      <c r="G765" s="13"/>
      <c r="M765" s="51"/>
      <c r="N765" s="13"/>
    </row>
    <row r="766" spans="6:14" x14ac:dyDescent="0.25">
      <c r="F766" s="13"/>
      <c r="G766" s="13"/>
      <c r="M766" s="51"/>
      <c r="N766" s="13"/>
    </row>
    <row r="767" spans="6:14" x14ac:dyDescent="0.25">
      <c r="F767" s="13"/>
      <c r="G767" s="13"/>
      <c r="M767" s="51"/>
      <c r="N767" s="13"/>
    </row>
    <row r="768" spans="6:14" x14ac:dyDescent="0.25">
      <c r="F768" s="13"/>
      <c r="G768" s="13"/>
      <c r="M768" s="51"/>
      <c r="N768" s="13"/>
    </row>
    <row r="769" spans="6:14" x14ac:dyDescent="0.25">
      <c r="F769" s="13"/>
      <c r="G769" s="13"/>
      <c r="M769" s="51"/>
      <c r="N769" s="13"/>
    </row>
    <row r="770" spans="6:14" x14ac:dyDescent="0.25">
      <c r="F770" s="13"/>
      <c r="G770" s="13"/>
      <c r="M770" s="51"/>
      <c r="N770" s="13"/>
    </row>
    <row r="771" spans="6:14" x14ac:dyDescent="0.25">
      <c r="F771" s="13"/>
      <c r="G771" s="13"/>
      <c r="M771" s="51"/>
      <c r="N771" s="13"/>
    </row>
    <row r="772" spans="6:14" x14ac:dyDescent="0.25">
      <c r="F772" s="13"/>
      <c r="G772" s="13"/>
      <c r="M772" s="51"/>
      <c r="N772" s="13"/>
    </row>
    <row r="773" spans="6:14" x14ac:dyDescent="0.25">
      <c r="F773" s="13"/>
      <c r="G773" s="13"/>
      <c r="M773" s="51"/>
      <c r="N773" s="13"/>
    </row>
    <row r="774" spans="6:14" x14ac:dyDescent="0.25">
      <c r="F774" s="13"/>
      <c r="G774" s="13"/>
      <c r="M774" s="51"/>
      <c r="N774" s="13"/>
    </row>
    <row r="775" spans="6:14" x14ac:dyDescent="0.25">
      <c r="F775" s="13"/>
      <c r="G775" s="13"/>
      <c r="M775" s="51"/>
      <c r="N775" s="13"/>
    </row>
    <row r="776" spans="6:14" x14ac:dyDescent="0.25">
      <c r="F776" s="13"/>
      <c r="G776" s="13"/>
      <c r="M776" s="51"/>
      <c r="N776" s="13"/>
    </row>
    <row r="777" spans="6:14" x14ac:dyDescent="0.25">
      <c r="F777" s="13"/>
      <c r="G777" s="13"/>
      <c r="M777" s="51"/>
      <c r="N777" s="13"/>
    </row>
    <row r="778" spans="6:14" x14ac:dyDescent="0.25">
      <c r="F778" s="13"/>
      <c r="G778" s="13"/>
      <c r="M778" s="51"/>
      <c r="N778" s="13"/>
    </row>
    <row r="779" spans="6:14" x14ac:dyDescent="0.25">
      <c r="F779" s="13"/>
      <c r="G779" s="13"/>
      <c r="M779" s="51"/>
      <c r="N779" s="13"/>
    </row>
    <row r="780" spans="6:14" x14ac:dyDescent="0.25">
      <c r="F780" s="13"/>
      <c r="G780" s="13"/>
      <c r="M780" s="51"/>
      <c r="N780" s="13"/>
    </row>
    <row r="781" spans="6:14" x14ac:dyDescent="0.25">
      <c r="F781" s="13"/>
      <c r="G781" s="13"/>
      <c r="M781" s="51"/>
      <c r="N781" s="13"/>
    </row>
    <row r="782" spans="6:14" x14ac:dyDescent="0.25">
      <c r="F782" s="13"/>
      <c r="G782" s="13"/>
      <c r="M782" s="51"/>
      <c r="N782" s="13"/>
    </row>
    <row r="783" spans="6:14" x14ac:dyDescent="0.25">
      <c r="F783" s="13"/>
      <c r="G783" s="13"/>
      <c r="M783" s="51"/>
      <c r="N783" s="13"/>
    </row>
    <row r="784" spans="6:14" x14ac:dyDescent="0.25">
      <c r="F784" s="13"/>
      <c r="G784" s="13"/>
      <c r="M784" s="51"/>
      <c r="N784" s="13"/>
    </row>
    <row r="785" spans="6:14" x14ac:dyDescent="0.25">
      <c r="F785" s="13"/>
      <c r="G785" s="13"/>
      <c r="M785" s="51"/>
      <c r="N785" s="13"/>
    </row>
    <row r="786" spans="6:14" x14ac:dyDescent="0.25">
      <c r="F786" s="13"/>
      <c r="G786" s="13"/>
      <c r="M786" s="51"/>
      <c r="N786" s="13"/>
    </row>
    <row r="787" spans="6:14" x14ac:dyDescent="0.25">
      <c r="F787" s="13"/>
      <c r="G787" s="13"/>
      <c r="M787" s="51"/>
      <c r="N787" s="13"/>
    </row>
    <row r="788" spans="6:14" x14ac:dyDescent="0.25">
      <c r="F788" s="13"/>
      <c r="G788" s="13"/>
      <c r="M788" s="51"/>
      <c r="N788" s="13"/>
    </row>
    <row r="789" spans="6:14" x14ac:dyDescent="0.25">
      <c r="F789" s="13"/>
      <c r="G789" s="13"/>
      <c r="M789" s="51"/>
      <c r="N789" s="13"/>
    </row>
    <row r="790" spans="6:14" x14ac:dyDescent="0.25">
      <c r="F790" s="13"/>
      <c r="G790" s="13"/>
      <c r="M790" s="51"/>
      <c r="N790" s="13"/>
    </row>
    <row r="791" spans="6:14" x14ac:dyDescent="0.25">
      <c r="F791" s="13"/>
      <c r="G791" s="13"/>
      <c r="M791" s="51"/>
      <c r="N791" s="13"/>
    </row>
    <row r="792" spans="6:14" x14ac:dyDescent="0.25">
      <c r="F792" s="13"/>
      <c r="G792" s="13"/>
      <c r="M792" s="51"/>
      <c r="N792" s="13"/>
    </row>
    <row r="793" spans="6:14" x14ac:dyDescent="0.25">
      <c r="F793" s="13"/>
      <c r="G793" s="13"/>
      <c r="M793" s="51"/>
      <c r="N793" s="13"/>
    </row>
    <row r="794" spans="6:14" x14ac:dyDescent="0.25">
      <c r="F794" s="13"/>
      <c r="G794" s="13"/>
      <c r="M794" s="51"/>
      <c r="N794" s="13"/>
    </row>
    <row r="795" spans="6:14" x14ac:dyDescent="0.25">
      <c r="F795" s="13"/>
      <c r="G795" s="13"/>
      <c r="M795" s="51"/>
      <c r="N795" s="13"/>
    </row>
    <row r="796" spans="6:14" x14ac:dyDescent="0.25">
      <c r="F796" s="13"/>
      <c r="G796" s="13"/>
      <c r="M796" s="51"/>
      <c r="N796" s="13"/>
    </row>
    <row r="797" spans="6:14" x14ac:dyDescent="0.25">
      <c r="F797" s="13"/>
      <c r="G797" s="13"/>
      <c r="M797" s="51"/>
      <c r="N797" s="13"/>
    </row>
    <row r="798" spans="6:14" x14ac:dyDescent="0.25">
      <c r="F798" s="13"/>
      <c r="G798" s="13"/>
      <c r="M798" s="51"/>
      <c r="N798" s="13"/>
    </row>
    <row r="799" spans="6:14" x14ac:dyDescent="0.25">
      <c r="F799" s="13"/>
      <c r="G799" s="13"/>
      <c r="M799" s="51"/>
      <c r="N799" s="13"/>
    </row>
    <row r="800" spans="6:14" x14ac:dyDescent="0.25">
      <c r="F800" s="13"/>
      <c r="G800" s="13"/>
      <c r="M800" s="51"/>
      <c r="N800" s="13"/>
    </row>
    <row r="801" spans="6:14" x14ac:dyDescent="0.25">
      <c r="F801" s="13"/>
      <c r="G801" s="13"/>
      <c r="M801" s="51"/>
      <c r="N801" s="13"/>
    </row>
    <row r="802" spans="6:14" x14ac:dyDescent="0.25">
      <c r="F802" s="13"/>
      <c r="G802" s="13"/>
      <c r="M802" s="51"/>
      <c r="N802" s="13"/>
    </row>
    <row r="803" spans="6:14" x14ac:dyDescent="0.25">
      <c r="F803" s="13"/>
      <c r="G803" s="13"/>
      <c r="M803" s="51"/>
      <c r="N803" s="13"/>
    </row>
    <row r="804" spans="6:14" x14ac:dyDescent="0.25">
      <c r="F804" s="13"/>
      <c r="G804" s="13"/>
      <c r="M804" s="51"/>
      <c r="N804" s="13"/>
    </row>
    <row r="805" spans="6:14" x14ac:dyDescent="0.25">
      <c r="F805" s="13"/>
      <c r="G805" s="13"/>
      <c r="M805" s="51"/>
      <c r="N805" s="13"/>
    </row>
    <row r="806" spans="6:14" x14ac:dyDescent="0.25">
      <c r="F806" s="13"/>
      <c r="G806" s="13"/>
      <c r="M806" s="51"/>
      <c r="N806" s="13"/>
    </row>
    <row r="807" spans="6:14" x14ac:dyDescent="0.25">
      <c r="F807" s="13"/>
      <c r="G807" s="13"/>
      <c r="M807" s="51"/>
      <c r="N807" s="13"/>
    </row>
    <row r="808" spans="6:14" x14ac:dyDescent="0.25">
      <c r="F808" s="13"/>
      <c r="G808" s="13"/>
      <c r="M808" s="51"/>
      <c r="N808" s="13"/>
    </row>
    <row r="809" spans="6:14" x14ac:dyDescent="0.25">
      <c r="F809" s="13"/>
      <c r="G809" s="13"/>
      <c r="M809" s="51"/>
      <c r="N809" s="13"/>
    </row>
    <row r="810" spans="6:14" x14ac:dyDescent="0.25">
      <c r="F810" s="13"/>
      <c r="G810" s="13"/>
      <c r="M810" s="51"/>
      <c r="N810" s="13"/>
    </row>
    <row r="811" spans="6:14" x14ac:dyDescent="0.25">
      <c r="F811" s="13"/>
      <c r="G811" s="13"/>
      <c r="M811" s="51"/>
      <c r="N811" s="13"/>
    </row>
    <row r="812" spans="6:14" x14ac:dyDescent="0.25">
      <c r="F812" s="13"/>
      <c r="G812" s="13"/>
      <c r="M812" s="51"/>
      <c r="N812" s="13"/>
    </row>
    <row r="813" spans="6:14" x14ac:dyDescent="0.25">
      <c r="F813" s="13"/>
      <c r="G813" s="13"/>
      <c r="M813" s="51"/>
      <c r="N813" s="13"/>
    </row>
    <row r="814" spans="6:14" x14ac:dyDescent="0.25">
      <c r="F814" s="13"/>
      <c r="G814" s="13"/>
      <c r="M814" s="51"/>
      <c r="N814" s="13"/>
    </row>
    <row r="815" spans="6:14" x14ac:dyDescent="0.25">
      <c r="F815" s="13"/>
      <c r="G815" s="13"/>
      <c r="M815" s="51"/>
      <c r="N815" s="13"/>
    </row>
    <row r="816" spans="6:14" x14ac:dyDescent="0.25">
      <c r="F816" s="13"/>
      <c r="G816" s="13"/>
      <c r="M816" s="51"/>
      <c r="N816" s="13"/>
    </row>
    <row r="817" spans="6:14" x14ac:dyDescent="0.25">
      <c r="F817" s="13"/>
      <c r="G817" s="13"/>
      <c r="M817" s="51"/>
      <c r="N817" s="13"/>
    </row>
    <row r="818" spans="6:14" x14ac:dyDescent="0.25">
      <c r="F818" s="13"/>
      <c r="G818" s="13"/>
      <c r="M818" s="51"/>
      <c r="N818" s="13"/>
    </row>
    <row r="819" spans="6:14" x14ac:dyDescent="0.25">
      <c r="F819" s="13"/>
      <c r="G819" s="13"/>
      <c r="M819" s="51"/>
      <c r="N819" s="13"/>
    </row>
    <row r="820" spans="6:14" x14ac:dyDescent="0.25">
      <c r="F820" s="13"/>
      <c r="G820" s="13"/>
      <c r="M820" s="51"/>
      <c r="N820" s="13"/>
    </row>
    <row r="821" spans="6:14" x14ac:dyDescent="0.25">
      <c r="F821" s="13"/>
      <c r="G821" s="13"/>
      <c r="M821" s="51"/>
      <c r="N821" s="13"/>
    </row>
    <row r="822" spans="6:14" x14ac:dyDescent="0.25">
      <c r="F822" s="13"/>
      <c r="G822" s="13"/>
      <c r="M822" s="51"/>
      <c r="N822" s="13"/>
    </row>
    <row r="823" spans="6:14" x14ac:dyDescent="0.25">
      <c r="F823" s="13"/>
      <c r="G823" s="13"/>
      <c r="M823" s="51"/>
      <c r="N823" s="13"/>
    </row>
    <row r="824" spans="6:14" x14ac:dyDescent="0.25">
      <c r="F824" s="13"/>
      <c r="G824" s="13"/>
      <c r="M824" s="51"/>
      <c r="N824" s="13"/>
    </row>
    <row r="825" spans="6:14" x14ac:dyDescent="0.25">
      <c r="F825" s="13"/>
      <c r="G825" s="13"/>
      <c r="M825" s="51"/>
      <c r="N825" s="13"/>
    </row>
    <row r="826" spans="6:14" x14ac:dyDescent="0.25">
      <c r="F826" s="13"/>
      <c r="G826" s="13"/>
      <c r="M826" s="51"/>
      <c r="N826" s="13"/>
    </row>
    <row r="827" spans="6:14" x14ac:dyDescent="0.25">
      <c r="F827" s="13"/>
      <c r="G827" s="13"/>
      <c r="M827" s="51"/>
      <c r="N827" s="13"/>
    </row>
    <row r="828" spans="6:14" x14ac:dyDescent="0.25">
      <c r="F828" s="13"/>
      <c r="G828" s="13"/>
      <c r="M828" s="51"/>
      <c r="N828" s="13"/>
    </row>
    <row r="829" spans="6:14" x14ac:dyDescent="0.25">
      <c r="F829" s="13"/>
      <c r="G829" s="13"/>
      <c r="M829" s="51"/>
      <c r="N829" s="13"/>
    </row>
    <row r="830" spans="6:14" x14ac:dyDescent="0.25">
      <c r="F830" s="13"/>
      <c r="G830" s="13"/>
      <c r="M830" s="51"/>
      <c r="N830" s="13"/>
    </row>
    <row r="831" spans="6:14" x14ac:dyDescent="0.25">
      <c r="F831" s="13"/>
      <c r="G831" s="13"/>
      <c r="M831" s="51"/>
      <c r="N831" s="13"/>
    </row>
    <row r="832" spans="6:14" x14ac:dyDescent="0.25">
      <c r="F832" s="13"/>
      <c r="G832" s="13"/>
      <c r="M832" s="51"/>
      <c r="N832" s="13"/>
    </row>
    <row r="833" spans="6:14" x14ac:dyDescent="0.25">
      <c r="F833" s="13"/>
      <c r="G833" s="13"/>
      <c r="M833" s="51"/>
      <c r="N833" s="13"/>
    </row>
    <row r="834" spans="6:14" x14ac:dyDescent="0.25">
      <c r="F834" s="13"/>
      <c r="G834" s="13"/>
      <c r="M834" s="51"/>
      <c r="N834" s="13"/>
    </row>
    <row r="835" spans="6:14" x14ac:dyDescent="0.25">
      <c r="F835" s="13"/>
      <c r="G835" s="13"/>
      <c r="M835" s="51"/>
      <c r="N835" s="13"/>
    </row>
    <row r="836" spans="6:14" x14ac:dyDescent="0.25">
      <c r="F836" s="13"/>
      <c r="G836" s="13"/>
      <c r="M836" s="51"/>
      <c r="N836" s="13"/>
    </row>
    <row r="837" spans="6:14" x14ac:dyDescent="0.25">
      <c r="F837" s="13"/>
      <c r="G837" s="13"/>
      <c r="M837" s="51"/>
      <c r="N837" s="13"/>
    </row>
    <row r="838" spans="6:14" x14ac:dyDescent="0.25">
      <c r="F838" s="13"/>
      <c r="G838" s="13"/>
      <c r="M838" s="51"/>
      <c r="N838" s="13"/>
    </row>
    <row r="839" spans="6:14" x14ac:dyDescent="0.25">
      <c r="F839" s="13"/>
      <c r="G839" s="13"/>
      <c r="M839" s="51"/>
      <c r="N839" s="13"/>
    </row>
    <row r="840" spans="6:14" x14ac:dyDescent="0.25">
      <c r="F840" s="13"/>
      <c r="G840" s="13"/>
      <c r="M840" s="51"/>
      <c r="N840" s="13"/>
    </row>
    <row r="841" spans="6:14" x14ac:dyDescent="0.25">
      <c r="F841" s="13"/>
      <c r="G841" s="13"/>
      <c r="M841" s="51"/>
      <c r="N841" s="13"/>
    </row>
    <row r="842" spans="6:14" x14ac:dyDescent="0.25">
      <c r="F842" s="13"/>
      <c r="G842" s="13"/>
      <c r="M842" s="51"/>
      <c r="N842" s="13"/>
    </row>
    <row r="843" spans="6:14" x14ac:dyDescent="0.25">
      <c r="F843" s="13"/>
      <c r="G843" s="13"/>
      <c r="M843" s="51"/>
      <c r="N843" s="13"/>
    </row>
    <row r="844" spans="6:14" x14ac:dyDescent="0.25">
      <c r="F844" s="13"/>
      <c r="G844" s="13"/>
      <c r="M844" s="51"/>
      <c r="N844" s="13"/>
    </row>
    <row r="845" spans="6:14" x14ac:dyDescent="0.25">
      <c r="F845" s="13"/>
      <c r="G845" s="13"/>
      <c r="M845" s="51"/>
      <c r="N845" s="13"/>
    </row>
    <row r="846" spans="6:14" x14ac:dyDescent="0.25">
      <c r="F846" s="13"/>
      <c r="G846" s="13"/>
      <c r="M846" s="51"/>
      <c r="N846" s="13"/>
    </row>
    <row r="847" spans="6:14" x14ac:dyDescent="0.25">
      <c r="F847" s="13"/>
      <c r="G847" s="13"/>
      <c r="M847" s="51"/>
      <c r="N847" s="13"/>
    </row>
    <row r="848" spans="6:14" x14ac:dyDescent="0.25">
      <c r="F848" s="13"/>
      <c r="G848" s="13"/>
      <c r="M848" s="51"/>
      <c r="N848" s="13"/>
    </row>
    <row r="849" spans="6:14" x14ac:dyDescent="0.25">
      <c r="F849" s="13"/>
      <c r="G849" s="13"/>
      <c r="M849" s="51"/>
      <c r="N849" s="13"/>
    </row>
    <row r="850" spans="6:14" x14ac:dyDescent="0.25">
      <c r="F850" s="13"/>
      <c r="G850" s="13"/>
      <c r="M850" s="51"/>
      <c r="N850" s="13"/>
    </row>
    <row r="851" spans="6:14" x14ac:dyDescent="0.25">
      <c r="F851" s="13"/>
      <c r="G851" s="13"/>
      <c r="M851" s="51"/>
      <c r="N851" s="13"/>
    </row>
    <row r="852" spans="6:14" x14ac:dyDescent="0.25">
      <c r="F852" s="13"/>
      <c r="G852" s="13"/>
      <c r="M852" s="51"/>
      <c r="N852" s="13"/>
    </row>
    <row r="853" spans="6:14" x14ac:dyDescent="0.25">
      <c r="F853" s="13"/>
      <c r="G853" s="13"/>
      <c r="M853" s="51"/>
      <c r="N853" s="13"/>
    </row>
    <row r="854" spans="6:14" x14ac:dyDescent="0.25">
      <c r="F854" s="13"/>
      <c r="G854" s="13"/>
      <c r="M854" s="51"/>
      <c r="N854" s="13"/>
    </row>
    <row r="855" spans="6:14" x14ac:dyDescent="0.25">
      <c r="F855" s="13"/>
      <c r="G855" s="13"/>
      <c r="M855" s="51"/>
      <c r="N855" s="13"/>
    </row>
    <row r="856" spans="6:14" x14ac:dyDescent="0.25">
      <c r="F856" s="13"/>
      <c r="G856" s="13"/>
      <c r="M856" s="51"/>
      <c r="N856" s="13"/>
    </row>
    <row r="857" spans="6:14" x14ac:dyDescent="0.25">
      <c r="F857" s="13"/>
      <c r="G857" s="13"/>
      <c r="M857" s="51"/>
      <c r="N857" s="13"/>
    </row>
    <row r="858" spans="6:14" x14ac:dyDescent="0.25">
      <c r="F858" s="13"/>
      <c r="G858" s="13"/>
      <c r="M858" s="51"/>
      <c r="N858" s="13"/>
    </row>
    <row r="859" spans="6:14" x14ac:dyDescent="0.25">
      <c r="F859" s="13"/>
      <c r="G859" s="13"/>
      <c r="M859" s="51"/>
      <c r="N859" s="13"/>
    </row>
    <row r="860" spans="6:14" x14ac:dyDescent="0.25">
      <c r="F860" s="13"/>
      <c r="G860" s="13"/>
      <c r="M860" s="51"/>
      <c r="N860" s="13"/>
    </row>
    <row r="861" spans="6:14" x14ac:dyDescent="0.25">
      <c r="F861" s="13"/>
      <c r="G861" s="13"/>
      <c r="M861" s="51"/>
      <c r="N861" s="13"/>
    </row>
    <row r="862" spans="6:14" x14ac:dyDescent="0.25">
      <c r="F862" s="13"/>
      <c r="G862" s="13"/>
      <c r="M862" s="51"/>
      <c r="N862" s="13"/>
    </row>
    <row r="863" spans="6:14" x14ac:dyDescent="0.25">
      <c r="F863" s="13"/>
      <c r="G863" s="13"/>
      <c r="M863" s="51"/>
      <c r="N863" s="13"/>
    </row>
    <row r="864" spans="6:14" x14ac:dyDescent="0.25">
      <c r="F864" s="13"/>
      <c r="G864" s="13"/>
      <c r="M864" s="51"/>
      <c r="N864" s="13"/>
    </row>
    <row r="865" spans="6:14" x14ac:dyDescent="0.25">
      <c r="F865" s="13"/>
      <c r="G865" s="13"/>
      <c r="M865" s="51"/>
      <c r="N865" s="13"/>
    </row>
    <row r="866" spans="6:14" x14ac:dyDescent="0.25">
      <c r="F866" s="13"/>
      <c r="G866" s="13"/>
      <c r="M866" s="51"/>
      <c r="N866" s="13"/>
    </row>
    <row r="867" spans="6:14" x14ac:dyDescent="0.25">
      <c r="F867" s="13"/>
      <c r="G867" s="13"/>
      <c r="M867" s="51"/>
      <c r="N867" s="13"/>
    </row>
    <row r="868" spans="6:14" x14ac:dyDescent="0.25">
      <c r="F868" s="13"/>
      <c r="G868" s="13"/>
      <c r="M868" s="51"/>
      <c r="N868" s="13"/>
    </row>
    <row r="869" spans="6:14" x14ac:dyDescent="0.25">
      <c r="F869" s="13"/>
      <c r="G869" s="13"/>
      <c r="M869" s="51"/>
      <c r="N869" s="13"/>
    </row>
    <row r="870" spans="6:14" x14ac:dyDescent="0.25">
      <c r="F870" s="13"/>
      <c r="G870" s="13"/>
      <c r="M870" s="51"/>
      <c r="N870" s="13"/>
    </row>
    <row r="871" spans="6:14" x14ac:dyDescent="0.25">
      <c r="F871" s="13"/>
      <c r="G871" s="13"/>
      <c r="M871" s="51"/>
      <c r="N871" s="13"/>
    </row>
    <row r="872" spans="6:14" x14ac:dyDescent="0.25">
      <c r="F872" s="13"/>
      <c r="G872" s="13"/>
      <c r="M872" s="51"/>
      <c r="N872" s="13"/>
    </row>
    <row r="873" spans="6:14" x14ac:dyDescent="0.25">
      <c r="F873" s="13"/>
      <c r="G873" s="13"/>
      <c r="M873" s="51"/>
      <c r="N873" s="13"/>
    </row>
    <row r="874" spans="6:14" x14ac:dyDescent="0.25">
      <c r="F874" s="13"/>
      <c r="G874" s="13"/>
      <c r="M874" s="51"/>
      <c r="N874" s="13"/>
    </row>
    <row r="875" spans="6:14" x14ac:dyDescent="0.25">
      <c r="F875" s="13"/>
      <c r="G875" s="13"/>
      <c r="M875" s="51"/>
      <c r="N875" s="13"/>
    </row>
    <row r="876" spans="6:14" x14ac:dyDescent="0.25">
      <c r="F876" s="13"/>
      <c r="G876" s="13"/>
      <c r="M876" s="51"/>
      <c r="N876" s="13"/>
    </row>
    <row r="877" spans="6:14" x14ac:dyDescent="0.25">
      <c r="F877" s="13"/>
      <c r="G877" s="13"/>
      <c r="M877" s="51"/>
      <c r="N877" s="13"/>
    </row>
    <row r="878" spans="6:14" x14ac:dyDescent="0.25">
      <c r="F878" s="13"/>
      <c r="G878" s="13"/>
      <c r="M878" s="51"/>
      <c r="N878" s="13"/>
    </row>
    <row r="879" spans="6:14" x14ac:dyDescent="0.25">
      <c r="F879" s="13"/>
      <c r="G879" s="13"/>
      <c r="M879" s="51"/>
      <c r="N879" s="13"/>
    </row>
    <row r="880" spans="6:14" x14ac:dyDescent="0.25">
      <c r="F880" s="13"/>
      <c r="G880" s="13"/>
      <c r="M880" s="51"/>
      <c r="N880" s="13"/>
    </row>
    <row r="881" spans="6:14" x14ac:dyDescent="0.25">
      <c r="F881" s="13"/>
      <c r="G881" s="13"/>
      <c r="M881" s="51"/>
      <c r="N881" s="13"/>
    </row>
    <row r="882" spans="6:14" x14ac:dyDescent="0.25">
      <c r="F882" s="13"/>
      <c r="G882" s="13"/>
      <c r="M882" s="51"/>
      <c r="N882" s="13"/>
    </row>
    <row r="883" spans="6:14" x14ac:dyDescent="0.25">
      <c r="F883" s="13"/>
      <c r="G883" s="13"/>
      <c r="M883" s="51"/>
      <c r="N883" s="13"/>
    </row>
    <row r="884" spans="6:14" x14ac:dyDescent="0.25">
      <c r="F884" s="13"/>
      <c r="G884" s="13"/>
      <c r="M884" s="51"/>
      <c r="N884" s="13"/>
    </row>
    <row r="885" spans="6:14" x14ac:dyDescent="0.25">
      <c r="F885" s="13"/>
      <c r="G885" s="13"/>
      <c r="M885" s="51"/>
      <c r="N885" s="13"/>
    </row>
    <row r="886" spans="6:14" x14ac:dyDescent="0.25">
      <c r="F886" s="13"/>
      <c r="G886" s="13"/>
      <c r="M886" s="51"/>
      <c r="N886" s="13"/>
    </row>
    <row r="887" spans="6:14" x14ac:dyDescent="0.25">
      <c r="F887" s="13"/>
      <c r="G887" s="13"/>
      <c r="M887" s="51"/>
      <c r="N887" s="13"/>
    </row>
    <row r="888" spans="6:14" x14ac:dyDescent="0.25">
      <c r="F888" s="13"/>
      <c r="G888" s="13"/>
      <c r="M888" s="51"/>
      <c r="N888" s="13"/>
    </row>
    <row r="889" spans="6:14" x14ac:dyDescent="0.25">
      <c r="F889" s="13"/>
      <c r="G889" s="13"/>
      <c r="M889" s="51"/>
      <c r="N889" s="13"/>
    </row>
    <row r="890" spans="6:14" x14ac:dyDescent="0.25">
      <c r="F890" s="13"/>
      <c r="G890" s="13"/>
      <c r="M890" s="51"/>
      <c r="N890" s="13"/>
    </row>
    <row r="891" spans="6:14" x14ac:dyDescent="0.25">
      <c r="F891" s="13"/>
      <c r="G891" s="13"/>
      <c r="M891" s="51"/>
      <c r="N891" s="13"/>
    </row>
    <row r="892" spans="6:14" x14ac:dyDescent="0.25">
      <c r="F892" s="13"/>
      <c r="G892" s="13"/>
      <c r="M892" s="51"/>
      <c r="N892" s="13"/>
    </row>
    <row r="893" spans="6:14" x14ac:dyDescent="0.25">
      <c r="F893" s="13"/>
      <c r="G893" s="13"/>
      <c r="M893" s="51"/>
      <c r="N893" s="13"/>
    </row>
    <row r="894" spans="6:14" x14ac:dyDescent="0.25">
      <c r="F894" s="13"/>
      <c r="G894" s="13"/>
      <c r="M894" s="51"/>
      <c r="N894" s="13"/>
    </row>
    <row r="895" spans="6:14" x14ac:dyDescent="0.25">
      <c r="F895" s="13"/>
      <c r="G895" s="13"/>
      <c r="M895" s="51"/>
      <c r="N895" s="13"/>
    </row>
    <row r="896" spans="6:14" x14ac:dyDescent="0.25">
      <c r="F896" s="13"/>
      <c r="G896" s="13"/>
      <c r="M896" s="51"/>
      <c r="N896" s="13"/>
    </row>
    <row r="897" spans="6:14" x14ac:dyDescent="0.25">
      <c r="F897" s="13"/>
      <c r="G897" s="13"/>
      <c r="M897" s="51"/>
      <c r="N897" s="13"/>
    </row>
    <row r="898" spans="6:14" x14ac:dyDescent="0.25">
      <c r="F898" s="13"/>
      <c r="G898" s="13"/>
      <c r="M898" s="51"/>
      <c r="N898" s="13"/>
    </row>
    <row r="899" spans="6:14" x14ac:dyDescent="0.25">
      <c r="F899" s="13"/>
      <c r="G899" s="13"/>
      <c r="M899" s="51"/>
      <c r="N899" s="13"/>
    </row>
    <row r="900" spans="6:14" x14ac:dyDescent="0.25">
      <c r="F900" s="13"/>
      <c r="G900" s="13"/>
      <c r="M900" s="51"/>
      <c r="N900" s="13"/>
    </row>
    <row r="901" spans="6:14" x14ac:dyDescent="0.25">
      <c r="F901" s="13"/>
      <c r="G901" s="13"/>
      <c r="M901" s="51"/>
      <c r="N901" s="13"/>
    </row>
    <row r="902" spans="6:14" x14ac:dyDescent="0.25">
      <c r="F902" s="13"/>
      <c r="G902" s="13"/>
      <c r="M902" s="51"/>
      <c r="N902" s="13"/>
    </row>
    <row r="903" spans="6:14" x14ac:dyDescent="0.25">
      <c r="F903" s="13"/>
      <c r="G903" s="13"/>
      <c r="M903" s="51"/>
      <c r="N903" s="13"/>
    </row>
    <row r="904" spans="6:14" x14ac:dyDescent="0.25">
      <c r="F904" s="13"/>
      <c r="G904" s="13"/>
      <c r="M904" s="51"/>
      <c r="N904" s="13"/>
    </row>
    <row r="905" spans="6:14" x14ac:dyDescent="0.25">
      <c r="F905" s="13"/>
      <c r="G905" s="13"/>
      <c r="M905" s="51"/>
      <c r="N905" s="13"/>
    </row>
    <row r="906" spans="6:14" x14ac:dyDescent="0.25">
      <c r="F906" s="13"/>
      <c r="G906" s="13"/>
      <c r="M906" s="51"/>
      <c r="N906" s="13"/>
    </row>
    <row r="907" spans="6:14" x14ac:dyDescent="0.25">
      <c r="F907" s="13"/>
      <c r="G907" s="13"/>
      <c r="M907" s="51"/>
      <c r="N907" s="13"/>
    </row>
    <row r="908" spans="6:14" x14ac:dyDescent="0.25">
      <c r="F908" s="13"/>
      <c r="G908" s="13"/>
      <c r="M908" s="51"/>
      <c r="N908" s="13"/>
    </row>
    <row r="909" spans="6:14" x14ac:dyDescent="0.25">
      <c r="F909" s="13"/>
      <c r="G909" s="13"/>
      <c r="M909" s="51"/>
      <c r="N909" s="13"/>
    </row>
    <row r="910" spans="6:14" x14ac:dyDescent="0.25">
      <c r="F910" s="13"/>
      <c r="G910" s="13"/>
      <c r="M910" s="51"/>
      <c r="N910" s="13"/>
    </row>
    <row r="911" spans="6:14" x14ac:dyDescent="0.25">
      <c r="F911" s="13"/>
      <c r="G911" s="13"/>
      <c r="M911" s="51"/>
      <c r="N911" s="13"/>
    </row>
    <row r="912" spans="6:14" x14ac:dyDescent="0.25">
      <c r="F912" s="13"/>
      <c r="G912" s="13"/>
      <c r="M912" s="51"/>
      <c r="N912" s="13"/>
    </row>
    <row r="913" spans="6:14" x14ac:dyDescent="0.25">
      <c r="F913" s="13"/>
      <c r="G913" s="13"/>
      <c r="M913" s="51"/>
      <c r="N913" s="13"/>
    </row>
    <row r="914" spans="6:14" x14ac:dyDescent="0.25">
      <c r="F914" s="13"/>
      <c r="G914" s="13"/>
      <c r="M914" s="51"/>
      <c r="N914" s="13"/>
    </row>
    <row r="915" spans="6:14" x14ac:dyDescent="0.25">
      <c r="F915" s="13"/>
      <c r="G915" s="13"/>
      <c r="M915" s="51"/>
      <c r="N915" s="13"/>
    </row>
    <row r="916" spans="6:14" x14ac:dyDescent="0.25">
      <c r="F916" s="13"/>
      <c r="G916" s="13"/>
      <c r="M916" s="51"/>
      <c r="N916" s="13"/>
    </row>
    <row r="917" spans="6:14" x14ac:dyDescent="0.25">
      <c r="F917" s="13"/>
      <c r="G917" s="13"/>
      <c r="M917" s="51"/>
      <c r="N917" s="13"/>
    </row>
    <row r="918" spans="6:14" x14ac:dyDescent="0.25">
      <c r="F918" s="13"/>
      <c r="G918" s="13"/>
      <c r="M918" s="51"/>
      <c r="N918" s="13"/>
    </row>
    <row r="919" spans="6:14" x14ac:dyDescent="0.25">
      <c r="F919" s="13"/>
      <c r="G919" s="13"/>
      <c r="M919" s="51"/>
      <c r="N919" s="13"/>
    </row>
    <row r="920" spans="6:14" x14ac:dyDescent="0.25">
      <c r="F920" s="13"/>
      <c r="G920" s="13"/>
      <c r="M920" s="51"/>
      <c r="N920" s="13"/>
    </row>
    <row r="921" spans="6:14" x14ac:dyDescent="0.25">
      <c r="F921" s="13"/>
      <c r="G921" s="13"/>
      <c r="M921" s="51"/>
      <c r="N921" s="13"/>
    </row>
    <row r="922" spans="6:14" x14ac:dyDescent="0.25">
      <c r="F922" s="13"/>
      <c r="G922" s="13"/>
      <c r="M922" s="51"/>
      <c r="N922" s="13"/>
    </row>
    <row r="923" spans="6:14" x14ac:dyDescent="0.25">
      <c r="F923" s="13"/>
      <c r="G923" s="13"/>
      <c r="M923" s="51"/>
      <c r="N923" s="13"/>
    </row>
    <row r="924" spans="6:14" x14ac:dyDescent="0.25">
      <c r="F924" s="13"/>
      <c r="G924" s="13"/>
      <c r="M924" s="51"/>
      <c r="N924" s="13"/>
    </row>
    <row r="925" spans="6:14" x14ac:dyDescent="0.25">
      <c r="F925" s="13"/>
      <c r="G925" s="13"/>
      <c r="M925" s="51"/>
      <c r="N925" s="13"/>
    </row>
    <row r="926" spans="6:14" x14ac:dyDescent="0.25">
      <c r="F926" s="13"/>
      <c r="G926" s="13"/>
      <c r="M926" s="51"/>
      <c r="N926" s="13"/>
    </row>
    <row r="927" spans="6:14" x14ac:dyDescent="0.25">
      <c r="F927" s="13"/>
      <c r="G927" s="13"/>
      <c r="M927" s="51"/>
      <c r="N927" s="13"/>
    </row>
    <row r="928" spans="6:14" x14ac:dyDescent="0.25">
      <c r="F928" s="13"/>
      <c r="G928" s="13"/>
      <c r="M928" s="51"/>
      <c r="N928" s="13"/>
    </row>
    <row r="929" spans="6:14" x14ac:dyDescent="0.25">
      <c r="F929" s="13"/>
      <c r="G929" s="13"/>
      <c r="M929" s="51"/>
      <c r="N929" s="13"/>
    </row>
    <row r="930" spans="6:14" x14ac:dyDescent="0.25">
      <c r="F930" s="13"/>
      <c r="G930" s="13"/>
      <c r="M930" s="51"/>
      <c r="N930" s="13"/>
    </row>
    <row r="931" spans="6:14" x14ac:dyDescent="0.25">
      <c r="F931" s="13"/>
      <c r="G931" s="13"/>
      <c r="M931" s="51"/>
      <c r="N931" s="13"/>
    </row>
    <row r="932" spans="6:14" x14ac:dyDescent="0.25">
      <c r="F932" s="13"/>
      <c r="G932" s="13"/>
      <c r="M932" s="51"/>
      <c r="N932" s="13"/>
    </row>
    <row r="933" spans="6:14" x14ac:dyDescent="0.25">
      <c r="F933" s="13"/>
      <c r="G933" s="13"/>
      <c r="M933" s="51"/>
      <c r="N933" s="13"/>
    </row>
    <row r="934" spans="6:14" x14ac:dyDescent="0.25">
      <c r="F934" s="13"/>
      <c r="G934" s="13"/>
      <c r="M934" s="51"/>
      <c r="N934" s="13"/>
    </row>
    <row r="935" spans="6:14" x14ac:dyDescent="0.25">
      <c r="F935" s="13"/>
      <c r="G935" s="13"/>
      <c r="M935" s="51"/>
      <c r="N935" s="13"/>
    </row>
    <row r="936" spans="6:14" x14ac:dyDescent="0.25">
      <c r="F936" s="13"/>
      <c r="G936" s="13"/>
      <c r="M936" s="51"/>
      <c r="N936" s="13"/>
    </row>
    <row r="937" spans="6:14" x14ac:dyDescent="0.25">
      <c r="F937" s="13"/>
      <c r="G937" s="13"/>
      <c r="M937" s="51"/>
      <c r="N937" s="13"/>
    </row>
    <row r="938" spans="6:14" x14ac:dyDescent="0.25">
      <c r="F938" s="13"/>
      <c r="G938" s="13"/>
      <c r="M938" s="51"/>
      <c r="N938" s="13"/>
    </row>
    <row r="939" spans="6:14" x14ac:dyDescent="0.25">
      <c r="F939" s="13"/>
      <c r="G939" s="13"/>
      <c r="M939" s="51"/>
      <c r="N939" s="13"/>
    </row>
    <row r="940" spans="6:14" x14ac:dyDescent="0.25">
      <c r="F940" s="13"/>
      <c r="G940" s="13"/>
      <c r="M940" s="51"/>
      <c r="N940" s="13"/>
    </row>
    <row r="941" spans="6:14" x14ac:dyDescent="0.25">
      <c r="F941" s="13"/>
      <c r="G941" s="13"/>
      <c r="M941" s="51"/>
      <c r="N941" s="13"/>
    </row>
    <row r="942" spans="6:14" x14ac:dyDescent="0.25">
      <c r="F942" s="13"/>
      <c r="G942" s="13"/>
      <c r="M942" s="51"/>
      <c r="N942" s="13"/>
    </row>
    <row r="943" spans="6:14" x14ac:dyDescent="0.25">
      <c r="F943" s="13"/>
      <c r="G943" s="13"/>
      <c r="M943" s="51"/>
      <c r="N943" s="13"/>
    </row>
    <row r="944" spans="6:14" x14ac:dyDescent="0.25">
      <c r="F944" s="13"/>
      <c r="G944" s="13"/>
      <c r="M944" s="51"/>
      <c r="N944" s="13"/>
    </row>
    <row r="945" spans="6:14" x14ac:dyDescent="0.25">
      <c r="F945" s="13"/>
      <c r="G945" s="13"/>
      <c r="M945" s="51"/>
      <c r="N945" s="13"/>
    </row>
    <row r="946" spans="6:14" x14ac:dyDescent="0.25">
      <c r="F946" s="13"/>
      <c r="G946" s="13"/>
      <c r="M946" s="51"/>
      <c r="N946" s="13"/>
    </row>
    <row r="947" spans="6:14" x14ac:dyDescent="0.25">
      <c r="F947" s="13"/>
      <c r="G947" s="13"/>
      <c r="M947" s="51"/>
      <c r="N947" s="13"/>
    </row>
    <row r="948" spans="6:14" x14ac:dyDescent="0.25">
      <c r="F948" s="13"/>
      <c r="G948" s="13"/>
      <c r="M948" s="51"/>
      <c r="N948" s="13"/>
    </row>
    <row r="949" spans="6:14" x14ac:dyDescent="0.25">
      <c r="F949" s="13"/>
      <c r="G949" s="13"/>
      <c r="M949" s="51"/>
      <c r="N949" s="13"/>
    </row>
    <row r="950" spans="6:14" x14ac:dyDescent="0.25">
      <c r="F950" s="13"/>
      <c r="G950" s="13"/>
      <c r="M950" s="51"/>
      <c r="N950" s="13"/>
    </row>
    <row r="951" spans="6:14" x14ac:dyDescent="0.25">
      <c r="F951" s="13"/>
      <c r="G951" s="13"/>
      <c r="M951" s="51"/>
      <c r="N951" s="13"/>
    </row>
    <row r="952" spans="6:14" x14ac:dyDescent="0.25">
      <c r="F952" s="13"/>
      <c r="G952" s="13"/>
      <c r="M952" s="51"/>
      <c r="N952" s="13"/>
    </row>
    <row r="953" spans="6:14" x14ac:dyDescent="0.25">
      <c r="F953" s="13"/>
      <c r="G953" s="13"/>
      <c r="M953" s="51"/>
      <c r="N953" s="13"/>
    </row>
    <row r="954" spans="6:14" x14ac:dyDescent="0.25">
      <c r="F954" s="13"/>
      <c r="G954" s="13"/>
      <c r="M954" s="51"/>
      <c r="N954" s="13"/>
    </row>
    <row r="955" spans="6:14" x14ac:dyDescent="0.25">
      <c r="F955" s="13"/>
      <c r="G955" s="13"/>
      <c r="M955" s="51"/>
      <c r="N955" s="13"/>
    </row>
    <row r="956" spans="6:14" x14ac:dyDescent="0.25">
      <c r="F956" s="13"/>
      <c r="G956" s="13"/>
      <c r="M956" s="51"/>
      <c r="N956" s="13"/>
    </row>
    <row r="957" spans="6:14" x14ac:dyDescent="0.25">
      <c r="F957" s="13"/>
      <c r="G957" s="13"/>
      <c r="M957" s="51"/>
      <c r="N957" s="13"/>
    </row>
    <row r="958" spans="6:14" x14ac:dyDescent="0.25">
      <c r="F958" s="13"/>
      <c r="G958" s="13"/>
      <c r="M958" s="51"/>
      <c r="N958" s="13"/>
    </row>
    <row r="959" spans="6:14" x14ac:dyDescent="0.25">
      <c r="F959" s="13"/>
      <c r="G959" s="13"/>
      <c r="M959" s="51"/>
      <c r="N959" s="13"/>
    </row>
    <row r="960" spans="6:14" x14ac:dyDescent="0.25">
      <c r="F960" s="13"/>
      <c r="G960" s="13"/>
      <c r="M960" s="51"/>
      <c r="N960" s="13"/>
    </row>
    <row r="961" spans="6:14" x14ac:dyDescent="0.25">
      <c r="F961" s="13"/>
      <c r="G961" s="13"/>
      <c r="M961" s="51"/>
      <c r="N961" s="13"/>
    </row>
    <row r="962" spans="6:14" x14ac:dyDescent="0.25">
      <c r="F962" s="13"/>
      <c r="G962" s="13"/>
      <c r="M962" s="51"/>
      <c r="N962" s="13"/>
    </row>
    <row r="963" spans="6:14" x14ac:dyDescent="0.25">
      <c r="F963" s="13"/>
      <c r="G963" s="13"/>
      <c r="M963" s="51"/>
      <c r="N963" s="13"/>
    </row>
    <row r="964" spans="6:14" x14ac:dyDescent="0.25">
      <c r="F964" s="13"/>
      <c r="G964" s="13"/>
      <c r="M964" s="51"/>
      <c r="N964" s="13"/>
    </row>
    <row r="965" spans="6:14" x14ac:dyDescent="0.25">
      <c r="F965" s="13"/>
      <c r="G965" s="13"/>
      <c r="M965" s="51"/>
      <c r="N965" s="13"/>
    </row>
    <row r="966" spans="6:14" x14ac:dyDescent="0.25">
      <c r="F966" s="13"/>
      <c r="G966" s="13"/>
      <c r="M966" s="51"/>
      <c r="N966" s="13"/>
    </row>
    <row r="967" spans="6:14" x14ac:dyDescent="0.25">
      <c r="F967" s="13"/>
      <c r="G967" s="13"/>
      <c r="M967" s="51"/>
      <c r="N967" s="13"/>
    </row>
    <row r="968" spans="6:14" x14ac:dyDescent="0.25">
      <c r="F968" s="13"/>
      <c r="G968" s="13"/>
      <c r="M968" s="51"/>
      <c r="N968" s="13"/>
    </row>
    <row r="969" spans="6:14" x14ac:dyDescent="0.25">
      <c r="F969" s="13"/>
      <c r="G969" s="13"/>
      <c r="M969" s="51"/>
      <c r="N969" s="13"/>
    </row>
    <row r="970" spans="6:14" x14ac:dyDescent="0.25">
      <c r="F970" s="13"/>
      <c r="G970" s="13"/>
      <c r="M970" s="51"/>
      <c r="N970" s="13"/>
    </row>
    <row r="971" spans="6:14" x14ac:dyDescent="0.25">
      <c r="F971" s="13"/>
      <c r="G971" s="13"/>
      <c r="M971" s="51"/>
      <c r="N971" s="13"/>
    </row>
    <row r="972" spans="6:14" x14ac:dyDescent="0.25">
      <c r="F972" s="13"/>
      <c r="G972" s="13"/>
      <c r="M972" s="51"/>
      <c r="N972" s="13"/>
    </row>
    <row r="973" spans="6:14" x14ac:dyDescent="0.25">
      <c r="F973" s="13"/>
      <c r="G973" s="13"/>
      <c r="M973" s="51"/>
      <c r="N973" s="13"/>
    </row>
    <row r="974" spans="6:14" x14ac:dyDescent="0.25">
      <c r="F974" s="13"/>
      <c r="G974" s="13"/>
      <c r="M974" s="51"/>
      <c r="N974" s="13"/>
    </row>
    <row r="975" spans="6:14" x14ac:dyDescent="0.25">
      <c r="F975" s="13"/>
      <c r="G975" s="13"/>
      <c r="M975" s="51"/>
      <c r="N975" s="13"/>
    </row>
    <row r="976" spans="6:14" x14ac:dyDescent="0.25">
      <c r="F976" s="13"/>
      <c r="G976" s="13"/>
      <c r="M976" s="51"/>
      <c r="N976" s="13"/>
    </row>
    <row r="977" spans="6:14" x14ac:dyDescent="0.25">
      <c r="F977" s="13"/>
      <c r="G977" s="13"/>
      <c r="M977" s="51"/>
      <c r="N977" s="13"/>
    </row>
    <row r="978" spans="6:14" x14ac:dyDescent="0.25">
      <c r="F978" s="13"/>
      <c r="G978" s="13"/>
      <c r="M978" s="51"/>
      <c r="N978" s="13"/>
    </row>
    <row r="979" spans="6:14" x14ac:dyDescent="0.25">
      <c r="F979" s="13"/>
      <c r="G979" s="13"/>
      <c r="M979" s="51"/>
      <c r="N979" s="13"/>
    </row>
    <row r="980" spans="6:14" x14ac:dyDescent="0.25">
      <c r="F980" s="13"/>
      <c r="G980" s="13"/>
      <c r="M980" s="51"/>
      <c r="N980" s="13"/>
    </row>
    <row r="981" spans="6:14" x14ac:dyDescent="0.25">
      <c r="F981" s="13"/>
      <c r="G981" s="13"/>
      <c r="M981" s="51"/>
      <c r="N981" s="13"/>
    </row>
    <row r="982" spans="6:14" x14ac:dyDescent="0.25">
      <c r="F982" s="13"/>
      <c r="G982" s="13"/>
      <c r="M982" s="51"/>
      <c r="N982" s="13"/>
    </row>
    <row r="983" spans="6:14" x14ac:dyDescent="0.25">
      <c r="F983" s="13"/>
      <c r="G983" s="13"/>
      <c r="M983" s="51"/>
      <c r="N983" s="13"/>
    </row>
    <row r="984" spans="6:14" x14ac:dyDescent="0.25">
      <c r="F984" s="13"/>
      <c r="G984" s="13"/>
      <c r="M984" s="51"/>
      <c r="N984" s="13"/>
    </row>
    <row r="985" spans="6:14" x14ac:dyDescent="0.25">
      <c r="F985" s="13"/>
      <c r="G985" s="13"/>
      <c r="M985" s="51"/>
      <c r="N985" s="13"/>
    </row>
    <row r="986" spans="6:14" x14ac:dyDescent="0.25">
      <c r="F986" s="13"/>
      <c r="G986" s="13"/>
      <c r="M986" s="51"/>
      <c r="N986" s="13"/>
    </row>
    <row r="987" spans="6:14" x14ac:dyDescent="0.25">
      <c r="F987" s="13"/>
      <c r="G987" s="13"/>
      <c r="M987" s="51"/>
      <c r="N987" s="13"/>
    </row>
    <row r="988" spans="6:14" x14ac:dyDescent="0.25">
      <c r="F988" s="13"/>
      <c r="G988" s="13"/>
      <c r="M988" s="51"/>
      <c r="N988" s="13"/>
    </row>
    <row r="989" spans="6:14" x14ac:dyDescent="0.25">
      <c r="F989" s="13"/>
      <c r="G989" s="13"/>
      <c r="M989" s="51"/>
      <c r="N989" s="13"/>
    </row>
    <row r="990" spans="6:14" x14ac:dyDescent="0.25">
      <c r="F990" s="13"/>
      <c r="G990" s="13"/>
      <c r="M990" s="51"/>
      <c r="N990" s="13"/>
    </row>
    <row r="991" spans="6:14" x14ac:dyDescent="0.25">
      <c r="F991" s="13"/>
      <c r="G991" s="13"/>
      <c r="M991" s="51"/>
      <c r="N991" s="13"/>
    </row>
    <row r="992" spans="6:14" x14ac:dyDescent="0.25">
      <c r="F992" s="13"/>
      <c r="G992" s="13"/>
      <c r="M992" s="51"/>
      <c r="N992" s="13"/>
    </row>
    <row r="993" spans="1:19" x14ac:dyDescent="0.25">
      <c r="F993" s="13"/>
      <c r="G993" s="13"/>
      <c r="M993" s="51"/>
      <c r="N993" s="13"/>
    </row>
    <row r="994" spans="1:19" x14ac:dyDescent="0.25">
      <c r="F994" s="13"/>
      <c r="G994" s="13"/>
      <c r="M994" s="51"/>
      <c r="N994" s="13"/>
    </row>
    <row r="995" spans="1:19" x14ac:dyDescent="0.25">
      <c r="F995" s="13"/>
      <c r="G995" s="13"/>
      <c r="M995" s="51"/>
      <c r="N995" s="13"/>
    </row>
    <row r="996" spans="1:19" x14ac:dyDescent="0.25">
      <c r="F996" s="13"/>
      <c r="G996" s="13"/>
      <c r="M996" s="51"/>
      <c r="N996" s="13"/>
    </row>
    <row r="997" spans="1:19" x14ac:dyDescent="0.25">
      <c r="F997" s="13"/>
      <c r="G997" s="13"/>
      <c r="M997" s="51"/>
      <c r="N997" s="13"/>
    </row>
    <row r="998" spans="1:19" x14ac:dyDescent="0.25">
      <c r="F998" s="13"/>
      <c r="G998" s="13"/>
      <c r="M998" s="51"/>
      <c r="N998" s="13"/>
    </row>
    <row r="999" spans="1:19" x14ac:dyDescent="0.25">
      <c r="F999" s="13"/>
      <c r="G999" s="13"/>
      <c r="M999" s="51"/>
      <c r="N999" s="13"/>
    </row>
    <row r="1000" spans="1:19" x14ac:dyDescent="0.25">
      <c r="A1000" s="18">
        <f>COUNTA(A7:A999)</f>
        <v>0</v>
      </c>
      <c r="B1000" s="18">
        <f t="shared" ref="B1000:S1000" si="0">COUNTA(B7:B999)</f>
        <v>0</v>
      </c>
      <c r="C1000" s="18">
        <f t="shared" si="0"/>
        <v>0</v>
      </c>
      <c r="D1000" s="18">
        <f t="shared" si="0"/>
        <v>0</v>
      </c>
      <c r="E1000" s="18">
        <f t="shared" si="0"/>
        <v>0</v>
      </c>
      <c r="F1000" s="18">
        <f t="shared" si="0"/>
        <v>0</v>
      </c>
      <c r="G1000" s="18">
        <f t="shared" si="0"/>
        <v>0</v>
      </c>
      <c r="H1000" s="18">
        <f t="shared" si="0"/>
        <v>0</v>
      </c>
      <c r="I1000" s="18">
        <f t="shared" si="0"/>
        <v>0</v>
      </c>
      <c r="J1000" s="18">
        <f t="shared" si="0"/>
        <v>0</v>
      </c>
      <c r="K1000" s="18">
        <f t="shared" si="0"/>
        <v>0</v>
      </c>
      <c r="L1000" s="18">
        <f t="shared" si="0"/>
        <v>0</v>
      </c>
      <c r="M1000" s="18">
        <f t="shared" si="0"/>
        <v>0</v>
      </c>
      <c r="N1000" s="18">
        <f t="shared" si="0"/>
        <v>0</v>
      </c>
      <c r="O1000" s="18">
        <f t="shared" si="0"/>
        <v>0</v>
      </c>
      <c r="P1000" s="18">
        <f t="shared" si="0"/>
        <v>0</v>
      </c>
      <c r="Q1000" s="18">
        <f t="shared" si="0"/>
        <v>0</v>
      </c>
      <c r="R1000" s="18">
        <f t="shared" si="0"/>
        <v>0</v>
      </c>
      <c r="S1000" s="18">
        <f t="shared" si="0"/>
        <v>0</v>
      </c>
    </row>
  </sheetData>
  <sheetProtection algorithmName="SHA-512" hashValue="N0ucaWSQ2C3cwXOq49d5ba7zaZIVnJC1oeX2z5dfbwkXTGVgzCDMP3CXwWfkOIGsJBeMazO8pOaQl//iRNxqqA==" saltValue="Fm/pqBZngymlVlvBCHMmmA==" spinCount="100000" sheet="1" formatCells="0" formatColumns="0" formatRows="0" sort="0" autoFilter="0" pivotTables="0"/>
  <autoFilter ref="A6:X6" xr:uid="{00000000-0001-0000-0800-000000000000}"/>
  <mergeCells count="3">
    <mergeCell ref="A1:C1"/>
    <mergeCell ref="D1:I1"/>
    <mergeCell ref="F4:H4"/>
  </mergeCells>
  <dataValidations count="8">
    <dataValidation type="textLength" allowBlank="1" showInputMessage="1" showErrorMessage="1" promptTitle="Limit size to 250" sqref="A1000:S1000 R201 R7:R199 R203:R999" xr:uid="{00000000-0002-0000-0800-000000000000}">
      <formula1>1</formula1>
      <formula2>250</formula2>
    </dataValidation>
    <dataValidation type="list" allowBlank="1" showInputMessage="1" showErrorMessage="1" sqref="F5 F1001:F1048576" xr:uid="{00000000-0002-0000-0800-000001000000}">
      <formula1>Continuingbenefits</formula1>
    </dataValidation>
    <dataValidation type="list" showInputMessage="1" showErrorMessage="1" sqref="C1001:C65534" xr:uid="{00000000-0002-0000-0800-000003000000}">
      <formula1>Targetgroup</formula1>
    </dataValidation>
    <dataValidation type="list" allowBlank="1" showInputMessage="1" showErrorMessage="1" sqref="D1001:D65534" xr:uid="{00000000-0002-0000-0800-000004000000}">
      <formula1>Appealtype</formula1>
    </dataValidation>
    <dataValidation type="list" allowBlank="1" showInputMessage="1" showErrorMessage="1" sqref="M1001:M65534" xr:uid="{00000000-0002-0000-0800-000005000000}">
      <formula1>Resolutiontype</formula1>
    </dataValidation>
    <dataValidation type="list" allowBlank="1" showInputMessage="1" showErrorMessage="1" sqref="J1001:J65534" xr:uid="{00000000-0002-0000-0800-000006000000}">
      <formula1>Servicetype</formula1>
    </dataValidation>
    <dataValidation type="list" allowBlank="1" showInputMessage="1" showErrorMessage="1" sqref="I1001:I65534" xr:uid="{00000000-0002-0000-0800-000007000000}">
      <formula1>Issuetype</formula1>
    </dataValidation>
    <dataValidation type="textLength" allowBlank="1" showInputMessage="1" showErrorMessage="1" promptTitle="Limit size to 350 characters" sqref="P7:P999 S7:S999 L7:L999" xr:uid="{C53FBD53-ECC2-4A4F-AF15-9E894C441179}">
      <formula1>1</formula1>
      <formula2>350</formula2>
    </dataValidation>
  </dataValidations>
  <hyperlinks>
    <hyperlink ref="F4:H4" r:id="rId1" display="https://www.dhs.wisconsin.gov/forms/f03112ai.pdf" xr:uid="{EFDD2E88-DDF7-4C53-96FB-8294214051B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Limit size to 350 characters" xr:uid="{93BEA0E7-6F45-4CF2-B6EE-360E23071E01}">
          <x14:formula1>
            <xm:f>Categories!$A$80:$A$82</xm:f>
          </x14:formula1>
          <xm:sqref>Q7:Q999</xm:sqref>
        </x14:dataValidation>
        <x14:dataValidation type="list" allowBlank="1" showInputMessage="1" showErrorMessage="1" xr:uid="{2A14C46E-11F2-4925-9796-3FB6641E0190}">
          <x14:formula1>
            <xm:f>Categories!$A$66:$A$76</xm:f>
          </x14:formula1>
          <xm:sqref>O7:O999</xm:sqref>
        </x14:dataValidation>
        <x14:dataValidation type="list" errorStyle="warning" allowBlank="1" showInputMessage="1" showErrorMessage="1" xr:uid="{C29B1D43-8025-44C4-9C76-44B642274B29}">
          <x14:formula1>
            <xm:f>Categories!$A$39:$A$55</xm:f>
          </x14:formula1>
          <xm:sqref>K7:K999</xm:sqref>
        </x14:dataValidation>
        <x14:dataValidation type="list" errorStyle="warning" allowBlank="1" showInputMessage="1" showErrorMessage="1" xr:uid="{2F2B0291-DC1D-4319-A564-D10A16228FE8}">
          <x14:formula1>
            <xm:f>Categories!$A$17:$A$27</xm:f>
          </x14:formula1>
          <xm:sqref>I7:I999</xm:sqref>
        </x14:dataValidation>
        <x14:dataValidation type="list" allowBlank="1" showInputMessage="1" showErrorMessage="1" xr:uid="{22D55312-B76F-4E86-B140-94B8A65E0A9C}">
          <x14:formula1>
            <xm:f>Categories!$A$58:$A$63</xm:f>
          </x14:formula1>
          <xm:sqref>N7:N999</xm:sqref>
        </x14:dataValidation>
        <x14:dataValidation type="list" allowBlank="1" showInputMessage="1" showErrorMessage="1" xr:uid="{D945A3B3-8926-4FDA-B20F-CF7044D7205E}">
          <x14:formula1>
            <xm:f>Categories!$A$4:$A$5</xm:f>
          </x14:formula1>
          <xm:sqref>E7:E999</xm:sqref>
        </x14:dataValidation>
        <x14:dataValidation type="list" allowBlank="1" showInputMessage="1" showErrorMessage="1" xr:uid="{C0285316-7C9C-49D1-972F-1923A3E45BEA}">
          <x14:formula1>
            <xm:f>Categories!$A$31:$A$36</xm:f>
          </x14:formula1>
          <xm:sqref>J7:J999</xm:sqref>
        </x14:dataValidation>
        <x14:dataValidation type="list" allowBlank="1" showInputMessage="1" showErrorMessage="1" xr:uid="{C25B5E0D-9543-456E-8E28-D59A55252AA0}">
          <x14:formula1>
            <xm:f>Categories!$A$9:$A$14</xm:f>
          </x14:formula1>
          <xm:sqref>H7:H999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2"/>
  <sheetViews>
    <sheetView workbookViewId="0"/>
  </sheetViews>
  <sheetFormatPr defaultColWidth="16.6640625" defaultRowHeight="13.2" x14ac:dyDescent="0.25"/>
  <cols>
    <col min="1" max="3" width="21.88671875" style="16" customWidth="1"/>
    <col min="4" max="4" width="24" style="16" customWidth="1"/>
    <col min="5" max="5" width="21.88671875" style="16" customWidth="1"/>
    <col min="6" max="7" width="21.88671875" style="55" customWidth="1"/>
    <col min="8" max="11" width="21.88671875" style="16" customWidth="1"/>
    <col min="12" max="12" width="8.33203125" style="19" bestFit="1" customWidth="1"/>
    <col min="13" max="13" width="7.33203125" style="19" customWidth="1"/>
    <col min="14" max="14" width="31.6640625" style="19" hidden="1" customWidth="1"/>
    <col min="15" max="15" width="8.44140625" style="19" bestFit="1" customWidth="1"/>
    <col min="16" max="16" width="35.5546875" style="19" bestFit="1" customWidth="1"/>
    <col min="17" max="17" width="8.44140625" style="19" bestFit="1" customWidth="1"/>
    <col min="18" max="18" width="41.33203125" style="19" bestFit="1" customWidth="1"/>
    <col min="19" max="19" width="8.44140625" style="19" bestFit="1" customWidth="1"/>
    <col min="20" max="16384" width="16.6640625" style="19"/>
  </cols>
  <sheetData>
    <row r="1" spans="1:14" ht="13.8" thickBot="1" x14ac:dyDescent="0.3">
      <c r="A1" s="20" t="s">
        <v>22</v>
      </c>
      <c r="B1" s="77">
        <f>'2nd Quarter'!A1000</f>
        <v>0</v>
      </c>
      <c r="G1" s="78"/>
    </row>
    <row r="2" spans="1:14" s="23" customFormat="1" ht="27.6" thickTop="1" thickBot="1" x14ac:dyDescent="0.3">
      <c r="A2" s="16"/>
      <c r="B2" s="22" t="s">
        <v>82</v>
      </c>
      <c r="C2" s="22"/>
      <c r="D2" s="16"/>
      <c r="E2" s="22" t="s">
        <v>14</v>
      </c>
      <c r="F2" s="22"/>
      <c r="G2" s="16"/>
      <c r="H2" s="79"/>
      <c r="I2" s="79"/>
      <c r="J2" s="79"/>
      <c r="K2" s="79"/>
    </row>
    <row r="3" spans="1:14" ht="14.4" thickTop="1" thickBot="1" x14ac:dyDescent="0.3">
      <c r="B3" s="22" t="s">
        <v>18</v>
      </c>
      <c r="C3" s="22" t="s">
        <v>19</v>
      </c>
      <c r="E3" s="22" t="s">
        <v>18</v>
      </c>
      <c r="F3" s="22" t="s">
        <v>19</v>
      </c>
      <c r="G3" s="16"/>
      <c r="H3" s="55"/>
    </row>
    <row r="4" spans="1:14" ht="13.8" thickTop="1" x14ac:dyDescent="0.25">
      <c r="A4" s="80" t="s">
        <v>37</v>
      </c>
      <c r="B4" s="24">
        <f>COUNTIF('2nd Quarter'!E7:E999,"HMO")</f>
        <v>0</v>
      </c>
      <c r="C4" s="78" t="e">
        <f>B4/B1</f>
        <v>#DIV/0!</v>
      </c>
      <c r="D4" s="16" t="s">
        <v>29</v>
      </c>
      <c r="E4" s="24">
        <f>COUNTIF('2nd Quarter'!H7:H999,"Attorney")</f>
        <v>0</v>
      </c>
      <c r="F4" s="78" t="e">
        <f>E4/B1</f>
        <v>#DIV/0!</v>
      </c>
      <c r="G4" s="16"/>
      <c r="H4" s="55"/>
    </row>
    <row r="5" spans="1:14" x14ac:dyDescent="0.25">
      <c r="A5" s="17" t="s">
        <v>48</v>
      </c>
      <c r="B5" s="24">
        <f>COUNTIF('2nd Quarter'!E7:E999,"DHS")</f>
        <v>0</v>
      </c>
      <c r="C5" s="78" t="e">
        <f>B5/B1</f>
        <v>#DIV/0!</v>
      </c>
      <c r="D5" s="16" t="s">
        <v>5</v>
      </c>
      <c r="E5" s="24">
        <f>COUNTIF('2nd Quarter'!H7:H999,"DBS (Disability Benefit Specialist)")</f>
        <v>0</v>
      </c>
      <c r="F5" s="78" t="e">
        <f>E5/B1</f>
        <v>#DIV/0!</v>
      </c>
      <c r="G5" s="16"/>
    </row>
    <row r="6" spans="1:14" x14ac:dyDescent="0.25">
      <c r="A6" s="28" t="s">
        <v>20</v>
      </c>
      <c r="B6" s="71">
        <f>SUM(B4:B5)</f>
        <v>0</v>
      </c>
      <c r="C6" s="78" t="e">
        <f>SUM(C4:C5)</f>
        <v>#DIV/0!</v>
      </c>
      <c r="D6" s="16" t="s">
        <v>3</v>
      </c>
      <c r="E6" s="24">
        <f>COUNTIF('2nd Quarter'!H7:H999,"DRW (Disability Rights WI)")</f>
        <v>0</v>
      </c>
      <c r="F6" s="78" t="e">
        <f>E6/B1</f>
        <v>#DIV/0!</v>
      </c>
      <c r="G6" s="16"/>
    </row>
    <row r="7" spans="1:14" x14ac:dyDescent="0.25">
      <c r="C7" s="81" t="s">
        <v>16</v>
      </c>
      <c r="D7" s="17" t="s">
        <v>17</v>
      </c>
      <c r="E7" s="24">
        <f>COUNTIF('2nd Quarter'!H7:H999,"EBS (Elder Benefit Specialist)")</f>
        <v>0</v>
      </c>
      <c r="F7" s="78" t="e">
        <f>E7/B1</f>
        <v>#DIV/0!</v>
      </c>
      <c r="G7" s="16"/>
    </row>
    <row r="8" spans="1:14" x14ac:dyDescent="0.25">
      <c r="C8" s="81"/>
      <c r="D8" s="16" t="s">
        <v>12</v>
      </c>
      <c r="E8" s="24">
        <f>COUNTIF('2nd Quarter'!H7:H999,"None")</f>
        <v>0</v>
      </c>
      <c r="F8" s="78" t="e">
        <f>E8/B1</f>
        <v>#DIV/0!</v>
      </c>
      <c r="G8" s="16"/>
    </row>
    <row r="9" spans="1:14" x14ac:dyDescent="0.25">
      <c r="C9" s="81"/>
      <c r="D9" s="16" t="s">
        <v>6</v>
      </c>
      <c r="E9" s="24">
        <f>COUNTIF('2nd Quarter'!H7:H999,"Other")</f>
        <v>0</v>
      </c>
      <c r="F9" s="78" t="e">
        <f>E9/B1</f>
        <v>#DIV/0!</v>
      </c>
      <c r="G9" s="16"/>
    </row>
    <row r="10" spans="1:14" x14ac:dyDescent="0.25">
      <c r="C10" s="81"/>
      <c r="D10" s="28" t="s">
        <v>20</v>
      </c>
      <c r="E10" s="71">
        <f>SUM(E4:E9)</f>
        <v>0</v>
      </c>
      <c r="F10" s="78" t="e">
        <f>SUM(F4:F9)</f>
        <v>#DIV/0!</v>
      </c>
      <c r="G10" s="16"/>
    </row>
    <row r="12" spans="1:14" x14ac:dyDescent="0.25">
      <c r="I12" s="55"/>
      <c r="J12" s="55"/>
      <c r="L12" s="21"/>
    </row>
    <row r="13" spans="1:14" ht="13.8" thickBot="1" x14ac:dyDescent="0.3"/>
    <row r="14" spans="1:14" ht="27.6" thickTop="1" thickBot="1" x14ac:dyDescent="0.3">
      <c r="B14" s="22" t="s">
        <v>21</v>
      </c>
      <c r="C14" s="22"/>
      <c r="D14" s="85"/>
      <c r="E14" s="5" t="s">
        <v>115</v>
      </c>
      <c r="F14" s="5"/>
      <c r="G14" s="16"/>
      <c r="H14" s="22" t="s">
        <v>10</v>
      </c>
      <c r="I14" s="22"/>
      <c r="J14" s="55"/>
      <c r="K14" s="22" t="s">
        <v>9</v>
      </c>
      <c r="L14" s="22"/>
      <c r="M14" s="55"/>
      <c r="N14" s="55"/>
    </row>
    <row r="15" spans="1:14" ht="14.4" thickTop="1" thickBot="1" x14ac:dyDescent="0.3">
      <c r="B15" s="22" t="s">
        <v>18</v>
      </c>
      <c r="C15" s="22" t="s">
        <v>19</v>
      </c>
      <c r="D15" s="85"/>
      <c r="E15" s="5" t="s">
        <v>18</v>
      </c>
      <c r="F15" s="5" t="s">
        <v>19</v>
      </c>
      <c r="G15" s="16"/>
      <c r="H15" s="22" t="s">
        <v>18</v>
      </c>
      <c r="I15" s="22" t="s">
        <v>19</v>
      </c>
      <c r="J15" s="55"/>
      <c r="K15" s="22" t="s">
        <v>18</v>
      </c>
      <c r="L15" s="22" t="s">
        <v>19</v>
      </c>
      <c r="M15" s="16"/>
      <c r="N15" s="16"/>
    </row>
    <row r="16" spans="1:14" ht="27" thickTop="1" x14ac:dyDescent="0.25">
      <c r="A16" s="73" t="s">
        <v>54</v>
      </c>
      <c r="B16" s="24">
        <f>COUNTIF('2nd Quarter'!I7:I999,"Abuse, neglect, or exploitation")</f>
        <v>0</v>
      </c>
      <c r="C16" s="78" t="e">
        <f>B16/B1</f>
        <v>#DIV/0!</v>
      </c>
      <c r="D16" s="73" t="s">
        <v>60</v>
      </c>
      <c r="E16" s="24">
        <f>COUNTIF('2nd Quarter'!J7:J999,"General inpatient services")</f>
        <v>0</v>
      </c>
      <c r="F16" s="67" t="e">
        <f>E16/B1</f>
        <v>#DIV/0!</v>
      </c>
      <c r="G16" s="74" t="s">
        <v>38</v>
      </c>
      <c r="H16" s="24">
        <f>COUNTIF('2nd Quarter'!K7:K999,"Dental Services")</f>
        <v>0</v>
      </c>
      <c r="I16" s="78" t="e">
        <f>H16/B1</f>
        <v>#DIV/0!</v>
      </c>
      <c r="J16" s="37" t="s">
        <v>87</v>
      </c>
      <c r="K16" s="24">
        <f>COUNTIF('2nd Quarter'!O7:O999,"DHS - Upheld HMO decision")</f>
        <v>0</v>
      </c>
      <c r="L16" s="78" t="e">
        <f>K16/B1</f>
        <v>#DIV/0!</v>
      </c>
      <c r="M16" s="16"/>
      <c r="N16" s="55" t="s">
        <v>93</v>
      </c>
    </row>
    <row r="17" spans="1:17" ht="52.8" x14ac:dyDescent="0.25">
      <c r="A17" s="73" t="s">
        <v>50</v>
      </c>
      <c r="B17" s="24">
        <f>COUNTIF('2nd Quarter'!I7:I999,"Access to care")</f>
        <v>0</v>
      </c>
      <c r="C17" s="78" t="e">
        <f>B17/B1</f>
        <v>#DIV/0!</v>
      </c>
      <c r="D17" s="73" t="s">
        <v>61</v>
      </c>
      <c r="E17" s="24">
        <f>COUNTIF('2nd Quarter'!J7:J999,"General outpatient services")</f>
        <v>0</v>
      </c>
      <c r="F17" s="67" t="e">
        <f>E17/B1</f>
        <v>#DIV/0!</v>
      </c>
      <c r="G17" s="37" t="s">
        <v>72</v>
      </c>
      <c r="H17" s="24">
        <f>COUNTIF('2nd Quarter'!K7:K999,"Durable Medical Equipment/ Disposable Medical Supplies (DME/DMS)")</f>
        <v>0</v>
      </c>
      <c r="I17" s="78" t="e">
        <f>H17/B1</f>
        <v>#DIV/0!</v>
      </c>
      <c r="J17" s="37" t="s">
        <v>88</v>
      </c>
      <c r="K17" s="24">
        <f>COUNTIF('2nd Quarter'!O7:O999,"DHS - Overturned HMO decision")</f>
        <v>0</v>
      </c>
      <c r="L17" s="78" t="e">
        <f>K17/B1</f>
        <v>#DIV/0!</v>
      </c>
      <c r="M17" s="16"/>
      <c r="N17" s="55">
        <f>'1stQtrAnalysis'!N17+'2nd Quarter'!A1000</f>
        <v>0</v>
      </c>
      <c r="Q17" s="21" t="s">
        <v>16</v>
      </c>
    </row>
    <row r="18" spans="1:17" ht="26.4" x14ac:dyDescent="0.25">
      <c r="A18" s="73" t="s">
        <v>55</v>
      </c>
      <c r="B18" s="24">
        <f>COUNTIF('2nd Quarter'!I7:I999,"Denial of request for expedited appeal")</f>
        <v>0</v>
      </c>
      <c r="C18" s="78" t="e">
        <f>B18/B1</f>
        <v>#DIV/0!</v>
      </c>
      <c r="D18" s="73" t="s">
        <v>62</v>
      </c>
      <c r="E18" s="24">
        <f>COUNTIF('2nd Quarter'!J7:J999,"Inpatient behavioral health services")</f>
        <v>0</v>
      </c>
      <c r="F18" s="67" t="e">
        <f>E18/B1</f>
        <v>#DIV/0!</v>
      </c>
      <c r="G18" s="37" t="s">
        <v>73</v>
      </c>
      <c r="H18" s="24">
        <f>COUNTIF('2nd Quarter'!K7:K999,"Gender affirming services")</f>
        <v>0</v>
      </c>
      <c r="I18" s="78" t="e">
        <f>H18/B1</f>
        <v>#DIV/0!</v>
      </c>
      <c r="J18" s="37" t="s">
        <v>91</v>
      </c>
      <c r="K18" s="24">
        <f>COUNTIF('2nd Quarter'!O7:O999,"DHS- Partially upheld HMO decision")</f>
        <v>0</v>
      </c>
      <c r="L18" s="78" t="e">
        <f>K18/B1</f>
        <v>#DIV/0!</v>
      </c>
      <c r="M18" s="16"/>
      <c r="N18" s="16" t="s">
        <v>94</v>
      </c>
    </row>
    <row r="19" spans="1:17" ht="52.8" x14ac:dyDescent="0.25">
      <c r="A19" s="73" t="s">
        <v>57</v>
      </c>
      <c r="B19" s="24">
        <f>COUNTIF('2nd Quarter'!I7:I999,"Lack of timely plan response to service authorizaton or appeal request")</f>
        <v>0</v>
      </c>
      <c r="C19" s="78" t="e">
        <f>B19/B1</f>
        <v>#DIV/0!</v>
      </c>
      <c r="D19" s="73" t="s">
        <v>63</v>
      </c>
      <c r="E19" s="24">
        <f>COUNTIF('2nd Quarter'!J7:J999,"Outpatient behavioral health services")</f>
        <v>0</v>
      </c>
      <c r="F19" s="67" t="e">
        <f>E19/B1</f>
        <v>#DIV/0!</v>
      </c>
      <c r="G19" s="1" t="s">
        <v>102</v>
      </c>
      <c r="H19" s="24">
        <f>COUNTIF('2nd Quarter'!K7:K999,"Home Health/Personal Care")</f>
        <v>0</v>
      </c>
      <c r="I19" s="78" t="e">
        <f>H19/B1</f>
        <v>#DIV/0!</v>
      </c>
      <c r="J19" s="37" t="s">
        <v>84</v>
      </c>
      <c r="K19" s="24">
        <f>COUNTIF('2nd Quarter'!O7:O999,"HMO Committee - unfounded")</f>
        <v>0</v>
      </c>
      <c r="L19" s="78" t="e">
        <f>K19/B1</f>
        <v>#DIV/0!</v>
      </c>
      <c r="M19" s="16"/>
      <c r="N19" s="82" t="e">
        <f>N17/'2nd Quarter'!G2</f>
        <v>#DIV/0!</v>
      </c>
    </row>
    <row r="20" spans="1:17" ht="26.4" x14ac:dyDescent="0.25">
      <c r="A20" s="73" t="s">
        <v>52</v>
      </c>
      <c r="B20" s="24">
        <f>COUNTIF('2nd Quarter'!I7:I999,"Payment/billing issues")</f>
        <v>0</v>
      </c>
      <c r="C20" s="78" t="e">
        <f>B20/B1</f>
        <v>#DIV/0!</v>
      </c>
      <c r="D20" s="73" t="s">
        <v>58</v>
      </c>
      <c r="E20" s="24">
        <f>COUNTIF('2nd Quarter'!J7:J999,"NA- Grievance does not involve a service")</f>
        <v>0</v>
      </c>
      <c r="F20" s="67" t="e">
        <f>E20/B1</f>
        <v>#DIV/0!</v>
      </c>
      <c r="G20" s="1" t="s">
        <v>103</v>
      </c>
      <c r="H20" s="24">
        <f>COUNTIF('2nd Quarter'!K7:K999,"Inpatient/Outpatient Hospital")</f>
        <v>0</v>
      </c>
      <c r="I20" s="78" t="e">
        <f>H20/B1</f>
        <v>#DIV/0!</v>
      </c>
      <c r="J20" s="37" t="s">
        <v>85</v>
      </c>
      <c r="K20" s="24">
        <f>COUNTIF('2nd Quarter'!O7:O999,"HMO Committee - founded")</f>
        <v>0</v>
      </c>
      <c r="L20" s="78" t="e">
        <f>K20/B1</f>
        <v>#DIV/0!</v>
      </c>
      <c r="M20" s="16"/>
      <c r="N20" s="16"/>
    </row>
    <row r="21" spans="1:17" ht="26.4" x14ac:dyDescent="0.25">
      <c r="A21" s="73" t="s">
        <v>51</v>
      </c>
      <c r="B21" s="24">
        <f>COUNTIF('2nd Quarter'!I7:I999,"Plan communications")</f>
        <v>0</v>
      </c>
      <c r="C21" s="78" t="e">
        <f>B21/B1</f>
        <v>#DIV/0!</v>
      </c>
      <c r="D21" s="73" t="s">
        <v>40</v>
      </c>
      <c r="E21" s="24">
        <f>COUNTIF('2nd Quarter'!J7:J999,"NA- Service does not fit any of these categories")</f>
        <v>0</v>
      </c>
      <c r="F21" s="78" t="e">
        <f>E21/B1</f>
        <v>#DIV/0!</v>
      </c>
      <c r="G21" s="37" t="s">
        <v>74</v>
      </c>
      <c r="H21" s="24">
        <f>COUNTIF('2nd Quarter'!K7:K999,"Interpreter services")</f>
        <v>0</v>
      </c>
      <c r="I21" s="78" t="e">
        <f>H21/B1</f>
        <v>#DIV/0!</v>
      </c>
      <c r="J21" s="37" t="s">
        <v>86</v>
      </c>
      <c r="K21" s="24">
        <f>COUNTIF('2nd Quarter'!O7:O999,"HMO Committee - Partially founded")</f>
        <v>0</v>
      </c>
      <c r="L21" s="78" t="e">
        <f>K21/B1</f>
        <v>#DIV/0!</v>
      </c>
      <c r="M21" s="16"/>
      <c r="N21" s="16"/>
    </row>
    <row r="22" spans="1:17" ht="26.4" x14ac:dyDescent="0.25">
      <c r="A22" s="73" t="s">
        <v>81</v>
      </c>
      <c r="B22" s="24">
        <f>COUNTIF('2nd Quarter'!I7:I999,"Plan or provider care management")</f>
        <v>0</v>
      </c>
      <c r="C22" s="78" t="e">
        <f>B22/B1</f>
        <v>#DIV/0!</v>
      </c>
      <c r="D22" s="28" t="s">
        <v>20</v>
      </c>
      <c r="E22" s="71">
        <f>SUM(E16:E21)</f>
        <v>0</v>
      </c>
      <c r="F22" s="78" t="e">
        <f>SUM(F16:F21)</f>
        <v>#DIV/0!</v>
      </c>
      <c r="G22" s="37" t="s">
        <v>104</v>
      </c>
      <c r="H22" s="24">
        <f>COUNTIF('2nd Quarter'!K7:K999,"Mental Health/Behavioral Health/Substance Use")</f>
        <v>0</v>
      </c>
      <c r="I22" s="78" t="e">
        <f>H22/B1</f>
        <v>#DIV/0!</v>
      </c>
      <c r="J22" s="37" t="s">
        <v>70</v>
      </c>
      <c r="K22" s="24">
        <f>COUNTIF('2nd Quarter'!O7:O999,"Member withdrew")</f>
        <v>0</v>
      </c>
      <c r="L22" s="78" t="e">
        <f>K22/B1</f>
        <v>#DIV/0!</v>
      </c>
      <c r="M22" s="16"/>
      <c r="N22" s="16"/>
    </row>
    <row r="23" spans="1:17" ht="26.4" x14ac:dyDescent="0.25">
      <c r="A23" s="73" t="s">
        <v>49</v>
      </c>
      <c r="B23" s="24">
        <f>COUNTIF('2nd Quarter'!I7:I999,"Plan or provider customer service")</f>
        <v>0</v>
      </c>
      <c r="C23" s="78" t="e">
        <f>B23/B1</f>
        <v>#DIV/0!</v>
      </c>
      <c r="D23" s="78"/>
      <c r="E23" s="78"/>
      <c r="F23" s="78"/>
      <c r="G23" s="1" t="s">
        <v>105</v>
      </c>
      <c r="H23" s="24">
        <f>COUNTIF('2nd Quarter'!K7:K999,"OB/GYN")</f>
        <v>0</v>
      </c>
      <c r="I23" s="78" t="e">
        <f>H23/B1</f>
        <v>#DIV/0!</v>
      </c>
      <c r="J23" s="37" t="s">
        <v>69</v>
      </c>
      <c r="K23" s="24">
        <f>COUNTIF('2nd Quarter'!O7:O999,"Member did not pursue")</f>
        <v>0</v>
      </c>
      <c r="L23" s="78" t="e">
        <f>K23/B1</f>
        <v>#DIV/0!</v>
      </c>
      <c r="M23" s="16"/>
      <c r="N23" s="16"/>
    </row>
    <row r="24" spans="1:17" x14ac:dyDescent="0.25">
      <c r="A24" s="73" t="s">
        <v>56</v>
      </c>
      <c r="B24" s="24">
        <f>COUNTIF('2nd Quarter'!I7:I999,"Provider quality of care")</f>
        <v>0</v>
      </c>
      <c r="C24" s="78" t="e">
        <f>B24/B1</f>
        <v>#DIV/0!</v>
      </c>
      <c r="D24" s="78"/>
      <c r="E24" s="78"/>
      <c r="F24" s="78"/>
      <c r="G24" s="1" t="s">
        <v>106</v>
      </c>
      <c r="H24" s="24">
        <f>COUNTIF('2nd Quarter'!K7:K999,"Orthodontics")</f>
        <v>0</v>
      </c>
      <c r="I24" s="78" t="e">
        <f>H24/B1</f>
        <v>#DIV/0!</v>
      </c>
      <c r="J24" s="37" t="s">
        <v>89</v>
      </c>
      <c r="K24" s="24">
        <f>COUNTIF('2nd Quarter'!O7:O999,"Member disenrolled")</f>
        <v>0</v>
      </c>
      <c r="L24" s="78" t="e">
        <f>K24/B1</f>
        <v>#DIV/0!</v>
      </c>
      <c r="M24" s="16"/>
      <c r="N24" s="16"/>
    </row>
    <row r="25" spans="1:17" x14ac:dyDescent="0.25">
      <c r="A25" s="73" t="s">
        <v>53</v>
      </c>
      <c r="B25" s="24">
        <f>COUNTIF('2nd Quarter'!I7:I999,"Suspected fraud")</f>
        <v>0</v>
      </c>
      <c r="C25" s="78" t="e">
        <f>B25/B1</f>
        <v>#DIV/0!</v>
      </c>
      <c r="D25" s="78"/>
      <c r="E25" s="78"/>
      <c r="F25" s="78"/>
      <c r="G25" s="1" t="s">
        <v>107</v>
      </c>
      <c r="H25" s="24">
        <f>COUNTIF('2nd Quarter'!K7:K999,"Physician")</f>
        <v>0</v>
      </c>
      <c r="I25" s="78" t="e">
        <f>H25/B1</f>
        <v>#DIV/0!</v>
      </c>
      <c r="J25" s="37" t="s">
        <v>90</v>
      </c>
      <c r="K25" s="24">
        <f>COUNTIF('2nd Quarter'!O7:O999,"Mediation- resolved")</f>
        <v>0</v>
      </c>
      <c r="L25" s="78" t="e">
        <f>K25/B1</f>
        <v>#DIV/0!</v>
      </c>
      <c r="M25" s="16"/>
      <c r="N25" s="16"/>
    </row>
    <row r="26" spans="1:17" ht="26.4" x14ac:dyDescent="0.25">
      <c r="A26" s="74" t="s">
        <v>6</v>
      </c>
      <c r="B26" s="24">
        <f>COUNTIF('2nd Quarter'!I7:I999,"Other")</f>
        <v>0</v>
      </c>
      <c r="C26" s="78" t="e">
        <f>B26/B1</f>
        <v>#DIV/0!</v>
      </c>
      <c r="D26" s="78"/>
      <c r="E26" s="78"/>
      <c r="F26" s="78"/>
      <c r="G26" s="37" t="s">
        <v>108</v>
      </c>
      <c r="H26" s="24">
        <f>COUNTIF('2nd Quarter'!K7:K999,"Prescription/Over-the-Counter Drugs")</f>
        <v>0</v>
      </c>
      <c r="I26" s="78" t="e">
        <f>H26/B1</f>
        <v>#DIV/0!</v>
      </c>
      <c r="J26" s="17" t="s">
        <v>33</v>
      </c>
      <c r="K26" s="24">
        <f>COUNTIF('2nd Quarter'!O7:O999,"Pending/In Process")</f>
        <v>0</v>
      </c>
      <c r="L26" s="78" t="e">
        <f>K26/B1</f>
        <v>#DIV/0!</v>
      </c>
      <c r="M26" s="16"/>
      <c r="N26" s="16"/>
    </row>
    <row r="27" spans="1:17" ht="52.8" x14ac:dyDescent="0.25">
      <c r="A27" s="28" t="s">
        <v>20</v>
      </c>
      <c r="B27" s="71">
        <f>SUM(B16:B26)</f>
        <v>0</v>
      </c>
      <c r="C27" s="78" t="e">
        <f>SUM(C16:C26)</f>
        <v>#DIV/0!</v>
      </c>
      <c r="D27" s="78"/>
      <c r="E27" s="78"/>
      <c r="F27" s="78"/>
      <c r="G27" s="37" t="s">
        <v>109</v>
      </c>
      <c r="H27" s="24">
        <f>COUNTIF('2nd Quarter'!K7:K999,"Physical/Occupational Therapy/Speech Language Pathology (PT/OT/SLP)")</f>
        <v>0</v>
      </c>
      <c r="I27" s="78" t="e">
        <f>H27/B1</f>
        <v>#DIV/0!</v>
      </c>
      <c r="J27" s="28" t="s">
        <v>20</v>
      </c>
      <c r="K27" s="71">
        <f>SUM(K16:K26)</f>
        <v>0</v>
      </c>
      <c r="L27" s="78" t="e">
        <f>SUM(L16:L26)</f>
        <v>#DIV/0!</v>
      </c>
      <c r="M27" s="16"/>
      <c r="N27" s="16"/>
    </row>
    <row r="28" spans="1:17" ht="26.4" x14ac:dyDescent="0.25">
      <c r="F28" s="16"/>
      <c r="G28" s="17" t="s">
        <v>59</v>
      </c>
      <c r="H28" s="24">
        <f>COUNTIF('2nd Quarter'!K7:K999,"Skilled nursing facility (SNF)")</f>
        <v>0</v>
      </c>
      <c r="I28" s="78" t="e">
        <f>H28/B1</f>
        <v>#DIV/0!</v>
      </c>
      <c r="L28" s="16"/>
      <c r="M28" s="16"/>
      <c r="N28" s="16"/>
    </row>
    <row r="29" spans="1:17" x14ac:dyDescent="0.25">
      <c r="F29" s="16"/>
      <c r="G29" s="16" t="s">
        <v>113</v>
      </c>
      <c r="H29" s="24">
        <f>COUNTIF('2nd Quarter'!K7:K999,"Transportation")</f>
        <v>0</v>
      </c>
      <c r="I29" s="78" t="e">
        <f>H29/B1</f>
        <v>#DIV/0!</v>
      </c>
      <c r="L29" s="16"/>
      <c r="M29" s="16"/>
      <c r="N29" s="16"/>
    </row>
    <row r="30" spans="1:17" x14ac:dyDescent="0.25">
      <c r="F30" s="16"/>
      <c r="G30" s="16" t="s">
        <v>112</v>
      </c>
      <c r="H30" s="24">
        <f>COUNTIF('2nd Quarter'!K7:K999,"Vision")</f>
        <v>0</v>
      </c>
      <c r="I30" s="78" t="e">
        <f>H30/B1</f>
        <v>#DIV/0!</v>
      </c>
      <c r="L30" s="16"/>
      <c r="M30" s="16"/>
      <c r="N30" s="16"/>
    </row>
    <row r="31" spans="1:17" ht="39.6" x14ac:dyDescent="0.25">
      <c r="F31" s="16"/>
      <c r="G31" s="74" t="s">
        <v>39</v>
      </c>
      <c r="H31" s="24">
        <f>COUNTIF('2nd Quarter'!K7:K999,"Other service type (Note in Summary of Issue column)")</f>
        <v>0</v>
      </c>
      <c r="I31" s="78" t="e">
        <f>H31/B1</f>
        <v>#DIV/0!</v>
      </c>
      <c r="L31" s="16"/>
      <c r="M31" s="16"/>
      <c r="N31" s="16"/>
    </row>
    <row r="32" spans="1:17" ht="26.4" x14ac:dyDescent="0.25">
      <c r="F32" s="16"/>
      <c r="G32" s="16" t="s">
        <v>58</v>
      </c>
      <c r="H32" s="24">
        <f>COUNTIF('2nd Quarter'!K7:K999,"NA- Grievance does not involve a service")</f>
        <v>0</v>
      </c>
      <c r="I32" s="78" t="e">
        <f>H32/B1</f>
        <v>#DIV/0!</v>
      </c>
      <c r="L32" s="16"/>
      <c r="M32" s="16"/>
      <c r="N32" s="16"/>
    </row>
    <row r="33" spans="6:14" x14ac:dyDescent="0.25">
      <c r="F33" s="16"/>
      <c r="G33" s="28" t="s">
        <v>20</v>
      </c>
      <c r="H33" s="71">
        <f>SUM(H16:H32)</f>
        <v>0</v>
      </c>
      <c r="I33" s="78" t="e">
        <f>SUM(I16:I32)</f>
        <v>#DIV/0!</v>
      </c>
      <c r="L33" s="16"/>
      <c r="M33" s="16"/>
      <c r="N33" s="16"/>
    </row>
    <row r="34" spans="6:14" x14ac:dyDescent="0.25">
      <c r="G34" s="16"/>
    </row>
    <row r="35" spans="6:14" x14ac:dyDescent="0.25">
      <c r="G35" s="16"/>
    </row>
    <row r="36" spans="6:14" x14ac:dyDescent="0.25">
      <c r="G36" s="16"/>
    </row>
    <row r="37" spans="6:14" x14ac:dyDescent="0.25">
      <c r="G37" s="16"/>
    </row>
    <row r="38" spans="6:14" x14ac:dyDescent="0.25">
      <c r="G38" s="16"/>
    </row>
    <row r="39" spans="6:14" x14ac:dyDescent="0.25">
      <c r="G39" s="16"/>
    </row>
    <row r="40" spans="6:14" x14ac:dyDescent="0.25">
      <c r="G40" s="16"/>
    </row>
    <row r="41" spans="6:14" x14ac:dyDescent="0.25">
      <c r="G41" s="16"/>
    </row>
    <row r="42" spans="6:14" x14ac:dyDescent="0.25">
      <c r="G42" s="16"/>
    </row>
  </sheetData>
  <sheetProtection algorithmName="SHA-512" hashValue="Rbg9Cs5AcKFgHWzsEHen8WsbQqaP63PbX+oauWtEJ2fRoueNEDr5udPhXB0e+lv9Zx49LyiPyHrDkS6oxEiU1Q==" saltValue="rgL5SU0h4rRKfD9cS9Zjcg==" spinCount="100000" sheet="1" objects="1" scenarios="1"/>
  <conditionalFormatting sqref="F16:F20">
    <cfRule type="cellIs" dxfId="11" priority="6" operator="greaterThan">
      <formula>0.2499</formula>
    </cfRule>
  </conditionalFormatting>
  <conditionalFormatting sqref="G1 F11:G11 F13:G13 C16:C22 C23:F26">
    <cfRule type="cellIs" dxfId="10" priority="15" operator="greaterThan">
      <formula>0.2499</formula>
    </cfRule>
  </conditionalFormatting>
  <conditionalFormatting sqref="I16:I32">
    <cfRule type="cellIs" dxfId="9" priority="14" operator="greaterThan">
      <formula>0.2499</formula>
    </cfRule>
  </conditionalFormatting>
  <conditionalFormatting sqref="L16:L26">
    <cfRule type="cellIs" dxfId="8" priority="13" operator="greaterThan">
      <formula>0.2499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10</vt:i4>
      </vt:variant>
    </vt:vector>
  </HeadingPairs>
  <TitlesOfParts>
    <vt:vector size="43" baseType="lpstr">
      <vt:lpstr>1st Quarter</vt:lpstr>
      <vt:lpstr>1stQtrAnalysis</vt:lpstr>
      <vt:lpstr>AT1</vt:lpstr>
      <vt:lpstr>IT1</vt:lpstr>
      <vt:lpstr>SC1</vt:lpstr>
      <vt:lpstr>ST1</vt:lpstr>
      <vt:lpstr>RT1</vt:lpstr>
      <vt:lpstr>2nd Quarter</vt:lpstr>
      <vt:lpstr>2ndQtrAnalysis</vt:lpstr>
      <vt:lpstr>AT2</vt:lpstr>
      <vt:lpstr>IT2</vt:lpstr>
      <vt:lpstr>SC2</vt:lpstr>
      <vt:lpstr>ST2</vt:lpstr>
      <vt:lpstr>RT2</vt:lpstr>
      <vt:lpstr>3rd Quarter</vt:lpstr>
      <vt:lpstr>3rdQtrAnalysis</vt:lpstr>
      <vt:lpstr>AT3</vt:lpstr>
      <vt:lpstr>IT3</vt:lpstr>
      <vt:lpstr>SC3</vt:lpstr>
      <vt:lpstr>ST3</vt:lpstr>
      <vt:lpstr>RT3</vt:lpstr>
      <vt:lpstr>4th Quarter</vt:lpstr>
      <vt:lpstr>4thQtrAnalysis</vt:lpstr>
      <vt:lpstr>AT4</vt:lpstr>
      <vt:lpstr>IT4</vt:lpstr>
      <vt:lpstr>SC4</vt:lpstr>
      <vt:lpstr>ST4</vt:lpstr>
      <vt:lpstr>RT4</vt:lpstr>
      <vt:lpstr>Categories</vt:lpstr>
      <vt:lpstr>EOY Data</vt:lpstr>
      <vt:lpstr>EOY Graphs</vt:lpstr>
      <vt:lpstr>List for Export</vt:lpstr>
      <vt:lpstr>RunningTotals</vt:lpstr>
      <vt:lpstr>Appealtype</vt:lpstr>
      <vt:lpstr>AssistingRepresentation</vt:lpstr>
      <vt:lpstr>disenrollment</vt:lpstr>
      <vt:lpstr>Financial_eligibility</vt:lpstr>
      <vt:lpstr>Issuetype</vt:lpstr>
      <vt:lpstr>MetaStar_resolved</vt:lpstr>
      <vt:lpstr>'1st Quarter'!Print_Titles</vt:lpstr>
      <vt:lpstr>Resolutiontype</vt:lpstr>
      <vt:lpstr>Servicetype</vt:lpstr>
      <vt:lpstr>Targetgroup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MCO Appeal Log</dc:title>
  <dc:subject>Family Care, Partnership, PACE</dc:subject>
  <dc:creator>DHS</dc:creator>
  <cp:lastModifiedBy>Ward, Abigail M - DHS</cp:lastModifiedBy>
  <cp:lastPrinted>2018-12-11T18:59:35Z</cp:lastPrinted>
  <dcterms:created xsi:type="dcterms:W3CDTF">2011-05-10T21:25:00Z</dcterms:created>
  <dcterms:modified xsi:type="dcterms:W3CDTF">2025-02-18T15:05:09Z</dcterms:modified>
</cp:coreProperties>
</file>