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hs.wistate.us\1ww\Control\OsCtl\DigitalComms\Team\Barendregt\Publish\"/>
    </mc:Choice>
  </mc:AlternateContent>
  <xr:revisionPtr revIDLastSave="0" documentId="8_{CA5EF084-CE18-46B6-A11F-6365EF26C7B0}" xr6:coauthVersionLast="47" xr6:coauthVersionMax="47" xr10:uidLastSave="{00000000-0000-0000-0000-000000000000}"/>
  <bookViews>
    <workbookView xWindow="29250" yWindow="435" windowWidth="22305" windowHeight="9945" tabRatio="766" xr2:uid="{00000000-000D-0000-FFFF-FFFF00000000}"/>
  </bookViews>
  <sheets>
    <sheet name="1st Quarter" sheetId="37" r:id="rId1"/>
    <sheet name="1stQtrAnalysis" sheetId="6" r:id="rId2"/>
    <sheet name="AT1" sheetId="8" r:id="rId3"/>
    <sheet name="IT1" sheetId="10" r:id="rId4"/>
    <sheet name="ST1" sheetId="11" r:id="rId5"/>
    <sheet name="RT1" sheetId="12" r:id="rId6"/>
    <sheet name="2nd Quarter" sheetId="4" r:id="rId7"/>
    <sheet name="2ndQtrAnalysis" sheetId="13" r:id="rId8"/>
    <sheet name="AT2" sheetId="16" r:id="rId9"/>
    <sheet name="IT2" sheetId="18" r:id="rId10"/>
    <sheet name="ST2" sheetId="19" r:id="rId11"/>
    <sheet name="RT2" sheetId="20" r:id="rId12"/>
    <sheet name="3rd Quarter" sheetId="3" r:id="rId13"/>
    <sheet name="3rdQtrAnalysis" sheetId="14" r:id="rId14"/>
    <sheet name="AT3" sheetId="22" r:id="rId15"/>
    <sheet name="IT3" sheetId="24" r:id="rId16"/>
    <sheet name="ST3" sheetId="25" r:id="rId17"/>
    <sheet name="RT3" sheetId="26" r:id="rId18"/>
    <sheet name="4th Quarter" sheetId="5" r:id="rId19"/>
    <sheet name="4thQtrAnalysis" sheetId="15" r:id="rId20"/>
    <sheet name="AT4" sheetId="28" r:id="rId21"/>
    <sheet name="IT4" sheetId="30" r:id="rId22"/>
    <sheet name="ST4" sheetId="31" r:id="rId23"/>
    <sheet name="RT4" sheetId="32" r:id="rId24"/>
    <sheet name="Categories" sheetId="2" r:id="rId25"/>
    <sheet name="EOY Data" sheetId="34" state="hidden" r:id="rId26"/>
    <sheet name="EOY Graphs" sheetId="35" r:id="rId27"/>
  </sheets>
  <definedNames>
    <definedName name="_xlnm._FilterDatabase" localSheetId="0" hidden="1">'1st Quarter'!$A$6:$X$6</definedName>
    <definedName name="_xlnm._FilterDatabase" localSheetId="1" hidden="1">'1stQtrAnalysis'!$A$1:$S$34</definedName>
    <definedName name="_xlnm._FilterDatabase" localSheetId="6" hidden="1">'2nd Quarter'!$A$6:$X$6</definedName>
    <definedName name="_xlnm._FilterDatabase" localSheetId="12" hidden="1">'3rd Quarter'!$A$6:$X$6</definedName>
    <definedName name="_xlnm._FilterDatabase" localSheetId="18" hidden="1">'4th Quarter'!$A$6:$X$6</definedName>
    <definedName name="_xlnm._FilterDatabase" localSheetId="24" hidden="1">Categories!$A$5:$A$6</definedName>
    <definedName name="Appealtype">Categories!$A$5:$A$6</definedName>
    <definedName name="AssistingRepresentation">Categories!$A$7:$A$14</definedName>
    <definedName name="Continuingbenefits">Categories!#REF!</definedName>
    <definedName name="disenrollment">Categories!$A$80:$A$81</definedName>
    <definedName name="Financial_eligibility">Categories!$A$24:$A$26</definedName>
    <definedName name="Issuetype">Categories!$A$24:$A$26</definedName>
    <definedName name="MetaStar_resolved">Categories!$A$69:$A$75</definedName>
    <definedName name="_xlnm.Print_Titles" localSheetId="0">'1st Quarter'!$A:$B,'1st Quarter'!$6:$6</definedName>
    <definedName name="Resolutiontype">Categories!$A$69:$A$76</definedName>
    <definedName name="Servicetype">Categories!$A$51:$A$51</definedName>
    <definedName name="Targetgroup">Categories!$A$1:$A$1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5" l="1"/>
  <c r="E20" i="15"/>
  <c r="E27" i="15"/>
  <c r="E26" i="15"/>
  <c r="E25" i="15"/>
  <c r="E24" i="15"/>
  <c r="E23" i="15"/>
  <c r="E21" i="15"/>
  <c r="E22" i="15"/>
  <c r="E30" i="15"/>
  <c r="E29" i="15"/>
  <c r="E30" i="14"/>
  <c r="E29" i="14"/>
  <c r="E27" i="14"/>
  <c r="E26" i="14"/>
  <c r="E25" i="14"/>
  <c r="E24" i="14"/>
  <c r="E23" i="14"/>
  <c r="E22" i="14"/>
  <c r="E20" i="14"/>
  <c r="E19" i="14"/>
  <c r="E30" i="13" l="1"/>
  <c r="E29" i="13"/>
  <c r="E26" i="13"/>
  <c r="E25" i="13"/>
  <c r="E24" i="13"/>
  <c r="E23" i="13"/>
  <c r="E22" i="13"/>
  <c r="E20" i="13"/>
  <c r="E30" i="6"/>
  <c r="E29" i="6"/>
  <c r="E31" i="6"/>
  <c r="E27" i="6"/>
  <c r="E26" i="6"/>
  <c r="E25" i="6"/>
  <c r="E24" i="6"/>
  <c r="E23" i="6"/>
  <c r="E22" i="6"/>
  <c r="E20" i="6"/>
  <c r="E19" i="6"/>
  <c r="H26" i="15"/>
  <c r="H25" i="15"/>
  <c r="H24" i="15"/>
  <c r="H23" i="15"/>
  <c r="H22" i="15"/>
  <c r="H21" i="15"/>
  <c r="H20" i="15"/>
  <c r="H19" i="15"/>
  <c r="H18" i="15"/>
  <c r="H17" i="15"/>
  <c r="H16" i="15"/>
  <c r="E32" i="15"/>
  <c r="E31" i="15"/>
  <c r="E28" i="15"/>
  <c r="E18" i="15"/>
  <c r="E17" i="15"/>
  <c r="E16" i="15"/>
  <c r="B26" i="15"/>
  <c r="B25" i="15"/>
  <c r="B24" i="15"/>
  <c r="B23" i="15"/>
  <c r="B22" i="15"/>
  <c r="B21" i="15"/>
  <c r="B20" i="15"/>
  <c r="B19" i="15"/>
  <c r="B18" i="15"/>
  <c r="B17" i="15"/>
  <c r="B16" i="15"/>
  <c r="E9" i="15"/>
  <c r="E8" i="15"/>
  <c r="E7" i="15"/>
  <c r="E6" i="15"/>
  <c r="E5" i="15"/>
  <c r="E4" i="15"/>
  <c r="B5" i="15"/>
  <c r="B4" i="15"/>
  <c r="S204" i="5"/>
  <c r="R204" i="5"/>
  <c r="P204" i="5"/>
  <c r="O204" i="5"/>
  <c r="M204" i="5"/>
  <c r="L204" i="5"/>
  <c r="K204" i="5"/>
  <c r="I204" i="5"/>
  <c r="H204" i="5"/>
  <c r="G204" i="5"/>
  <c r="F204" i="5"/>
  <c r="E204" i="5"/>
  <c r="B204" i="5"/>
  <c r="A204" i="5"/>
  <c r="B1" i="15" s="1"/>
  <c r="H26" i="14"/>
  <c r="H25" i="14"/>
  <c r="H24" i="14"/>
  <c r="H23" i="14"/>
  <c r="H22" i="14"/>
  <c r="H21" i="14"/>
  <c r="H20" i="14"/>
  <c r="H19" i="14"/>
  <c r="H18" i="14"/>
  <c r="H17" i="14"/>
  <c r="H16" i="14"/>
  <c r="E32" i="14"/>
  <c r="E31" i="14"/>
  <c r="E28" i="14"/>
  <c r="E21" i="14"/>
  <c r="E18" i="14"/>
  <c r="E17" i="14"/>
  <c r="E16" i="14"/>
  <c r="B5" i="14"/>
  <c r="B4" i="14"/>
  <c r="B26" i="14"/>
  <c r="B25" i="14"/>
  <c r="B24" i="14"/>
  <c r="B23" i="14"/>
  <c r="B22" i="14"/>
  <c r="B21" i="14"/>
  <c r="B20" i="14"/>
  <c r="B19" i="14"/>
  <c r="B18" i="14"/>
  <c r="B17" i="14"/>
  <c r="B16" i="14"/>
  <c r="E9" i="14"/>
  <c r="E8" i="14"/>
  <c r="E7" i="14"/>
  <c r="E6" i="14"/>
  <c r="E5" i="14"/>
  <c r="E4" i="14"/>
  <c r="S204" i="3"/>
  <c r="R204" i="3"/>
  <c r="P204" i="3"/>
  <c r="O204" i="3"/>
  <c r="M204" i="3"/>
  <c r="L204" i="3"/>
  <c r="K204" i="3"/>
  <c r="I204" i="3"/>
  <c r="H204" i="3"/>
  <c r="G204" i="3"/>
  <c r="F204" i="3"/>
  <c r="E204" i="3"/>
  <c r="B204" i="3"/>
  <c r="A204" i="3"/>
  <c r="B1" i="14" s="1"/>
  <c r="F30" i="14" s="1"/>
  <c r="H26" i="13"/>
  <c r="H25" i="13"/>
  <c r="H24" i="13"/>
  <c r="H23" i="13"/>
  <c r="H22" i="13"/>
  <c r="H21" i="13"/>
  <c r="H20" i="13"/>
  <c r="H19" i="13"/>
  <c r="H18" i="13"/>
  <c r="H17" i="13"/>
  <c r="H16" i="13"/>
  <c r="E32" i="13"/>
  <c r="E31" i="13"/>
  <c r="E28" i="13"/>
  <c r="E21" i="13"/>
  <c r="E18" i="13"/>
  <c r="E17" i="13"/>
  <c r="E16" i="13"/>
  <c r="B26" i="13"/>
  <c r="B25" i="13"/>
  <c r="B24" i="13"/>
  <c r="B23" i="13"/>
  <c r="B22" i="13"/>
  <c r="B21" i="13"/>
  <c r="B20" i="13"/>
  <c r="B19" i="13"/>
  <c r="B18" i="13"/>
  <c r="B17" i="13"/>
  <c r="B16" i="13"/>
  <c r="E9" i="13"/>
  <c r="E8" i="13"/>
  <c r="E7" i="13"/>
  <c r="E6" i="13"/>
  <c r="E5" i="13"/>
  <c r="E4" i="13"/>
  <c r="B5" i="13"/>
  <c r="B4" i="13"/>
  <c r="S204" i="4"/>
  <c r="R204" i="4"/>
  <c r="P204" i="4"/>
  <c r="O204" i="4"/>
  <c r="M204" i="4"/>
  <c r="L204" i="4"/>
  <c r="K204" i="4"/>
  <c r="E19" i="13" s="1"/>
  <c r="I204" i="4"/>
  <c r="H204" i="4"/>
  <c r="G204" i="4"/>
  <c r="F204" i="4"/>
  <c r="E204" i="4"/>
  <c r="B204" i="4"/>
  <c r="A204" i="4"/>
  <c r="H18" i="6"/>
  <c r="H26" i="6"/>
  <c r="H25" i="6"/>
  <c r="H24" i="6"/>
  <c r="H23" i="6"/>
  <c r="H22" i="6"/>
  <c r="H21" i="6"/>
  <c r="H20" i="6"/>
  <c r="H19" i="6"/>
  <c r="H17" i="6"/>
  <c r="H16" i="6"/>
  <c r="E32" i="6"/>
  <c r="E28" i="6"/>
  <c r="E21" i="6"/>
  <c r="E18" i="6"/>
  <c r="E17" i="6"/>
  <c r="E16" i="6"/>
  <c r="B26" i="6"/>
  <c r="B25" i="6"/>
  <c r="B24" i="6"/>
  <c r="B23" i="6"/>
  <c r="B22" i="6"/>
  <c r="B21" i="6"/>
  <c r="B20" i="6"/>
  <c r="B19" i="6"/>
  <c r="B18" i="6"/>
  <c r="B17" i="6"/>
  <c r="B16" i="6"/>
  <c r="E9" i="6"/>
  <c r="E8" i="6"/>
  <c r="E7" i="6"/>
  <c r="E6" i="6"/>
  <c r="E5" i="6"/>
  <c r="E4" i="6"/>
  <c r="B5" i="6"/>
  <c r="B4" i="6"/>
  <c r="F204" i="37"/>
  <c r="B204" i="37"/>
  <c r="F20" i="15" l="1"/>
  <c r="F22" i="15"/>
  <c r="F21" i="15"/>
  <c r="F30" i="15"/>
  <c r="F23" i="15"/>
  <c r="F29" i="15"/>
  <c r="F26" i="15"/>
  <c r="F27" i="15"/>
  <c r="F25" i="15"/>
  <c r="F24" i="15"/>
  <c r="F27" i="14"/>
  <c r="F20" i="14"/>
  <c r="F26" i="14"/>
  <c r="F29" i="14"/>
  <c r="F25" i="14"/>
  <c r="F24" i="14"/>
  <c r="F19" i="14"/>
  <c r="F23" i="14"/>
  <c r="F22" i="14"/>
  <c r="E27" i="13"/>
  <c r="B1" i="13"/>
  <c r="C21" i="15"/>
  <c r="C24" i="15"/>
  <c r="C22" i="15"/>
  <c r="C26" i="15"/>
  <c r="C23" i="15"/>
  <c r="C25" i="15"/>
  <c r="S204" i="37"/>
  <c r="R204" i="37"/>
  <c r="P204" i="37"/>
  <c r="O204" i="37"/>
  <c r="M204" i="37"/>
  <c r="L204" i="37"/>
  <c r="K204" i="37"/>
  <c r="I204" i="37"/>
  <c r="H204" i="37"/>
  <c r="G204" i="37"/>
  <c r="E204" i="37"/>
  <c r="A204" i="37"/>
  <c r="F31" i="13" l="1"/>
  <c r="F22" i="13"/>
  <c r="F32" i="13"/>
  <c r="F30" i="13"/>
  <c r="F20" i="13"/>
  <c r="F29" i="13"/>
  <c r="F27" i="13"/>
  <c r="F26" i="13"/>
  <c r="F25" i="13"/>
  <c r="F24" i="13"/>
  <c r="F23" i="13"/>
  <c r="F19" i="13"/>
  <c r="B1" i="6"/>
  <c r="K17" i="6"/>
  <c r="V27" i="34"/>
  <c r="I23" i="15"/>
  <c r="I34" i="34" s="1"/>
  <c r="O6" i="34"/>
  <c r="P6" i="34"/>
  <c r="Q6" i="34"/>
  <c r="O34" i="34"/>
  <c r="I23" i="14"/>
  <c r="I33" i="34" s="1"/>
  <c r="P5" i="34"/>
  <c r="O33" i="34"/>
  <c r="I23" i="13"/>
  <c r="I32" i="34" s="1"/>
  <c r="P4" i="34"/>
  <c r="O32" i="34"/>
  <c r="N27" i="34"/>
  <c r="C18" i="15"/>
  <c r="D13" i="34" s="1"/>
  <c r="O27" i="34"/>
  <c r="P27" i="34"/>
  <c r="M27" i="34"/>
  <c r="C21" i="14"/>
  <c r="G12" i="34" s="1"/>
  <c r="O26" i="34"/>
  <c r="C18" i="14"/>
  <c r="D12" i="34" s="1"/>
  <c r="O12" i="34"/>
  <c r="N26" i="34"/>
  <c r="R26" i="34"/>
  <c r="W26" i="34"/>
  <c r="J5" i="34"/>
  <c r="N5" i="34"/>
  <c r="O5" i="34"/>
  <c r="P26" i="34"/>
  <c r="M26" i="34"/>
  <c r="C21" i="13"/>
  <c r="G11" i="34" s="1"/>
  <c r="O11" i="34"/>
  <c r="N25" i="34"/>
  <c r="C18" i="13"/>
  <c r="D11" i="34" s="1"/>
  <c r="O4" i="34"/>
  <c r="P25" i="34"/>
  <c r="O25" i="34"/>
  <c r="Q4" i="34"/>
  <c r="W25" i="34"/>
  <c r="R25" i="34"/>
  <c r="N4" i="34"/>
  <c r="C5" i="13"/>
  <c r="J4" i="34" s="1"/>
  <c r="M25" i="34"/>
  <c r="I23" i="6" l="1"/>
  <c r="I31" i="34" s="1"/>
  <c r="F28" i="6"/>
  <c r="F26" i="6"/>
  <c r="F22" i="6"/>
  <c r="F27" i="6"/>
  <c r="F30" i="6"/>
  <c r="F19" i="6"/>
  <c r="F31" i="6"/>
  <c r="F21" i="6"/>
  <c r="F29" i="6"/>
  <c r="F25" i="6"/>
  <c r="F32" i="6"/>
  <c r="F23" i="6"/>
  <c r="F24" i="6"/>
  <c r="F20" i="6"/>
  <c r="K19" i="6"/>
  <c r="K17" i="13"/>
  <c r="K17" i="14" s="1"/>
  <c r="K17" i="15" s="1"/>
  <c r="B6" i="14"/>
  <c r="P3" i="34"/>
  <c r="Q3" i="34"/>
  <c r="O31" i="34"/>
  <c r="B6" i="13"/>
  <c r="B6" i="15"/>
  <c r="C21" i="6"/>
  <c r="G10" i="34" s="1"/>
  <c r="W24" i="34"/>
  <c r="O10" i="34"/>
  <c r="N3" i="34"/>
  <c r="O3" i="34"/>
  <c r="B6" i="6"/>
  <c r="C26" i="6"/>
  <c r="L10" i="34" s="1"/>
  <c r="C22" i="6"/>
  <c r="H10" i="34" s="1"/>
  <c r="P24" i="34"/>
  <c r="C19" i="6"/>
  <c r="E10" i="34" s="1"/>
  <c r="N24" i="34"/>
  <c r="C18" i="6"/>
  <c r="D10" i="34" s="1"/>
  <c r="P10" i="34"/>
  <c r="C25" i="6"/>
  <c r="K10" i="34" s="1"/>
  <c r="C20" i="6"/>
  <c r="F10" i="34" s="1"/>
  <c r="O24" i="34"/>
  <c r="C24" i="6"/>
  <c r="J10" i="34" s="1"/>
  <c r="C23" i="6"/>
  <c r="I10" i="34" s="1"/>
  <c r="N10" i="34"/>
  <c r="M10" i="34"/>
  <c r="R24" i="34"/>
  <c r="M24" i="34"/>
  <c r="Y27" i="34"/>
  <c r="T27" i="34"/>
  <c r="N34" i="34"/>
  <c r="L27" i="34"/>
  <c r="L13" i="34"/>
  <c r="I24" i="15"/>
  <c r="J34" i="34" s="1"/>
  <c r="F32" i="15"/>
  <c r="H27" i="34" s="1"/>
  <c r="H13" i="34"/>
  <c r="I19" i="15"/>
  <c r="E34" i="34" s="1"/>
  <c r="F18" i="15"/>
  <c r="D27" i="34" s="1"/>
  <c r="C17" i="15"/>
  <c r="C13" i="34" s="1"/>
  <c r="F9" i="15"/>
  <c r="G20" i="34" s="1"/>
  <c r="F7" i="15"/>
  <c r="E20" i="34" s="1"/>
  <c r="H6" i="34"/>
  <c r="C5" i="15"/>
  <c r="G6" i="34" s="1"/>
  <c r="C4" i="15"/>
  <c r="Z26" i="34"/>
  <c r="U26" i="34"/>
  <c r="N33" i="34"/>
  <c r="L26" i="34"/>
  <c r="M12" i="34"/>
  <c r="I24" i="14"/>
  <c r="J33" i="34" s="1"/>
  <c r="F32" i="14"/>
  <c r="H26" i="34" s="1"/>
  <c r="C23" i="14"/>
  <c r="I12" i="34" s="1"/>
  <c r="I19" i="14"/>
  <c r="E33" i="34" s="1"/>
  <c r="F18" i="14"/>
  <c r="D26" i="34" s="1"/>
  <c r="C17" i="14"/>
  <c r="C12" i="34" s="1"/>
  <c r="F9" i="14"/>
  <c r="G19" i="34" s="1"/>
  <c r="F7" i="14"/>
  <c r="E19" i="34" s="1"/>
  <c r="H5" i="34"/>
  <c r="C5" i="14"/>
  <c r="G5" i="34" s="1"/>
  <c r="C4" i="14"/>
  <c r="Y25" i="34"/>
  <c r="T25" i="34"/>
  <c r="Q25" i="34"/>
  <c r="N11" i="34"/>
  <c r="I25" i="13"/>
  <c r="K32" i="34" s="1"/>
  <c r="I25" i="34"/>
  <c r="C24" i="13"/>
  <c r="J11" i="34" s="1"/>
  <c r="I20" i="13"/>
  <c r="F32" i="34" s="1"/>
  <c r="F21" i="13"/>
  <c r="E25" i="34" s="1"/>
  <c r="C19" i="13"/>
  <c r="E11" i="34" s="1"/>
  <c r="I16" i="13"/>
  <c r="B32" i="34" s="1"/>
  <c r="E33" i="13"/>
  <c r="F8" i="13"/>
  <c r="F18" i="34" s="1"/>
  <c r="I4" i="34"/>
  <c r="D4" i="34"/>
  <c r="C4" i="34"/>
  <c r="B4" i="34"/>
  <c r="F6" i="34" l="1"/>
  <c r="F5" i="34"/>
  <c r="E33" i="15"/>
  <c r="M6" i="34"/>
  <c r="N6" i="34"/>
  <c r="J6" i="34"/>
  <c r="C16" i="15"/>
  <c r="B13" i="34" s="1"/>
  <c r="F17" i="15"/>
  <c r="C27" i="34" s="1"/>
  <c r="I18" i="15"/>
  <c r="D34" i="34" s="1"/>
  <c r="G13" i="34"/>
  <c r="F31" i="15"/>
  <c r="G27" i="34" s="1"/>
  <c r="I22" i="15"/>
  <c r="H34" i="34" s="1"/>
  <c r="K13" i="34"/>
  <c r="K27" i="34"/>
  <c r="M34" i="34"/>
  <c r="R27" i="34"/>
  <c r="U27" i="34"/>
  <c r="Z27" i="34"/>
  <c r="F4" i="15"/>
  <c r="F5" i="15"/>
  <c r="C20" i="34" s="1"/>
  <c r="F6" i="15"/>
  <c r="D20" i="34" s="1"/>
  <c r="I17" i="15"/>
  <c r="C34" i="34" s="1"/>
  <c r="C20" i="15"/>
  <c r="F13" i="34" s="1"/>
  <c r="F28" i="15"/>
  <c r="F27" i="34" s="1"/>
  <c r="I21" i="15"/>
  <c r="G34" i="34" s="1"/>
  <c r="J13" i="34"/>
  <c r="J27" i="34"/>
  <c r="I26" i="15"/>
  <c r="L34" i="34" s="1"/>
  <c r="N13" i="34"/>
  <c r="P34" i="34"/>
  <c r="W27" i="34"/>
  <c r="AA27" i="34"/>
  <c r="B6" i="34"/>
  <c r="D6" i="34"/>
  <c r="I6" i="34"/>
  <c r="F8" i="15"/>
  <c r="F20" i="34" s="1"/>
  <c r="I16" i="15"/>
  <c r="B34" i="34" s="1"/>
  <c r="C19" i="15"/>
  <c r="E13" i="34" s="1"/>
  <c r="F19" i="15"/>
  <c r="E27" i="34" s="1"/>
  <c r="I20" i="15"/>
  <c r="F34" i="34" s="1"/>
  <c r="I13" i="34"/>
  <c r="I27" i="34"/>
  <c r="I25" i="15"/>
  <c r="K34" i="34" s="1"/>
  <c r="M13" i="34"/>
  <c r="Q27" i="34"/>
  <c r="S27" i="34"/>
  <c r="X27" i="34"/>
  <c r="M5" i="34"/>
  <c r="Q5" i="34"/>
  <c r="C16" i="14"/>
  <c r="B12" i="34" s="1"/>
  <c r="F17" i="14"/>
  <c r="C26" i="34" s="1"/>
  <c r="I18" i="14"/>
  <c r="D33" i="34" s="1"/>
  <c r="C22" i="14"/>
  <c r="H12" i="34" s="1"/>
  <c r="F31" i="14"/>
  <c r="G26" i="34" s="1"/>
  <c r="I22" i="14"/>
  <c r="H33" i="34" s="1"/>
  <c r="C26" i="14"/>
  <c r="L12" i="34" s="1"/>
  <c r="K26" i="34"/>
  <c r="M33" i="34"/>
  <c r="S26" i="34"/>
  <c r="V26" i="34"/>
  <c r="AA26" i="34"/>
  <c r="F4" i="14"/>
  <c r="F5" i="14"/>
  <c r="C19" i="34" s="1"/>
  <c r="F6" i="14"/>
  <c r="D19" i="34" s="1"/>
  <c r="F16" i="14"/>
  <c r="B26" i="34" s="1"/>
  <c r="I17" i="14"/>
  <c r="C33" i="34" s="1"/>
  <c r="C20" i="14"/>
  <c r="F12" i="34" s="1"/>
  <c r="F28" i="14"/>
  <c r="F26" i="34" s="1"/>
  <c r="I21" i="14"/>
  <c r="G33" i="34" s="1"/>
  <c r="C25" i="14"/>
  <c r="K12" i="34" s="1"/>
  <c r="J26" i="34"/>
  <c r="I26" i="14"/>
  <c r="L33" i="34" s="1"/>
  <c r="P12" i="34"/>
  <c r="P33" i="34"/>
  <c r="X26" i="34"/>
  <c r="AB26" i="34"/>
  <c r="B5" i="34"/>
  <c r="C5" i="34"/>
  <c r="D5" i="34"/>
  <c r="I5" i="34"/>
  <c r="F8" i="14"/>
  <c r="F19" i="34" s="1"/>
  <c r="I16" i="14"/>
  <c r="B33" i="34" s="1"/>
  <c r="C19" i="14"/>
  <c r="E12" i="34" s="1"/>
  <c r="F21" i="14"/>
  <c r="E26" i="34" s="1"/>
  <c r="I20" i="14"/>
  <c r="F33" i="34" s="1"/>
  <c r="C24" i="14"/>
  <c r="J12" i="34" s="1"/>
  <c r="I26" i="34"/>
  <c r="I25" i="14"/>
  <c r="K33" i="34" s="1"/>
  <c r="N12" i="34"/>
  <c r="Q26" i="34"/>
  <c r="T26" i="34"/>
  <c r="Y26" i="34"/>
  <c r="E10" i="15"/>
  <c r="H27" i="15"/>
  <c r="F16" i="15"/>
  <c r="B27" i="34" s="1"/>
  <c r="B27" i="15"/>
  <c r="O13" i="34" s="1"/>
  <c r="B27" i="14"/>
  <c r="H27" i="14"/>
  <c r="E33" i="14"/>
  <c r="E10" i="14"/>
  <c r="G4" i="34"/>
  <c r="H4" i="34"/>
  <c r="F7" i="13"/>
  <c r="E18" i="34" s="1"/>
  <c r="F9" i="13"/>
  <c r="G18" i="34" s="1"/>
  <c r="C17" i="13"/>
  <c r="C11" i="34" s="1"/>
  <c r="F18" i="13"/>
  <c r="D25" i="34" s="1"/>
  <c r="I19" i="13"/>
  <c r="E32" i="34" s="1"/>
  <c r="C23" i="13"/>
  <c r="I11" i="34" s="1"/>
  <c r="H25" i="34"/>
  <c r="I24" i="13"/>
  <c r="J32" i="34" s="1"/>
  <c r="M11" i="34"/>
  <c r="L25" i="34"/>
  <c r="N32" i="34"/>
  <c r="U25" i="34"/>
  <c r="Z25" i="34"/>
  <c r="M4" i="34"/>
  <c r="C16" i="13"/>
  <c r="B11" i="34" s="1"/>
  <c r="F17" i="13"/>
  <c r="C25" i="34" s="1"/>
  <c r="I18" i="13"/>
  <c r="D32" i="34" s="1"/>
  <c r="C22" i="13"/>
  <c r="H11" i="34" s="1"/>
  <c r="G25" i="34"/>
  <c r="I22" i="13"/>
  <c r="H32" i="34" s="1"/>
  <c r="C26" i="13"/>
  <c r="L11" i="34" s="1"/>
  <c r="K25" i="34"/>
  <c r="M32" i="34"/>
  <c r="S25" i="34"/>
  <c r="V25" i="34"/>
  <c r="AA25" i="34"/>
  <c r="F4" i="13"/>
  <c r="B18" i="34" s="1"/>
  <c r="F5" i="13"/>
  <c r="C18" i="34" s="1"/>
  <c r="F6" i="13"/>
  <c r="D18" i="34" s="1"/>
  <c r="I17" i="13"/>
  <c r="C32" i="34" s="1"/>
  <c r="C20" i="13"/>
  <c r="F11" i="34" s="1"/>
  <c r="F28" i="13"/>
  <c r="F25" i="34" s="1"/>
  <c r="I21" i="13"/>
  <c r="G32" i="34" s="1"/>
  <c r="C25" i="13"/>
  <c r="K11" i="34" s="1"/>
  <c r="J25" i="34"/>
  <c r="I26" i="13"/>
  <c r="L32" i="34" s="1"/>
  <c r="P11" i="34"/>
  <c r="P32" i="34"/>
  <c r="X25" i="34"/>
  <c r="AB25" i="34"/>
  <c r="E10" i="13"/>
  <c r="C4" i="13"/>
  <c r="F16" i="13"/>
  <c r="B27" i="13"/>
  <c r="H27" i="13"/>
  <c r="B25" i="34" l="1"/>
  <c r="F33" i="13"/>
  <c r="B20" i="34"/>
  <c r="B19" i="34"/>
  <c r="L6" i="34"/>
  <c r="C6" i="34"/>
  <c r="C6" i="15"/>
  <c r="L5" i="34"/>
  <c r="C6" i="14"/>
  <c r="F4" i="34"/>
  <c r="C6" i="13"/>
  <c r="L4" i="34"/>
  <c r="K19" i="13"/>
  <c r="I27" i="13"/>
  <c r="F33" i="15"/>
  <c r="AB27" i="34" s="1"/>
  <c r="I27" i="15"/>
  <c r="F10" i="15"/>
  <c r="P13" i="34"/>
  <c r="I27" i="14"/>
  <c r="F33" i="14"/>
  <c r="F10" i="14"/>
  <c r="C27" i="14"/>
  <c r="F10" i="13"/>
  <c r="C27" i="13"/>
  <c r="C27" i="15" l="1"/>
  <c r="K19" i="14"/>
  <c r="K19" i="15"/>
  <c r="H27" i="6"/>
  <c r="E33" i="6" l="1"/>
  <c r="B27" i="6" l="1"/>
  <c r="E10" i="6" l="1"/>
  <c r="I26" i="6"/>
  <c r="L31" i="34" s="1"/>
  <c r="I18" i="6"/>
  <c r="D31" i="34" s="1"/>
  <c r="I24" i="6"/>
  <c r="J31" i="34" s="1"/>
  <c r="I21" i="6"/>
  <c r="G31" i="34" s="1"/>
  <c r="I19" i="6"/>
  <c r="E31" i="34" s="1"/>
  <c r="N31" i="34"/>
  <c r="I22" i="6"/>
  <c r="H31" i="34" s="1"/>
  <c r="M31" i="34"/>
  <c r="I25" i="6"/>
  <c r="K31" i="34" s="1"/>
  <c r="I20" i="6"/>
  <c r="F31" i="34" s="1"/>
  <c r="P31" i="34"/>
  <c r="I17" i="6"/>
  <c r="C31" i="34" s="1"/>
  <c r="I16" i="6"/>
  <c r="B31" i="34" s="1"/>
  <c r="S24" i="34"/>
  <c r="X24" i="34"/>
  <c r="AB24" i="34"/>
  <c r="Z24" i="34"/>
  <c r="T24" i="34"/>
  <c r="V24" i="34"/>
  <c r="Y24" i="34"/>
  <c r="AA24" i="34"/>
  <c r="U24" i="34"/>
  <c r="L24" i="34"/>
  <c r="Q24" i="34"/>
  <c r="F17" i="6"/>
  <c r="C24" i="34" s="1"/>
  <c r="E24" i="34"/>
  <c r="J24" i="34"/>
  <c r="G24" i="34"/>
  <c r="I24" i="34"/>
  <c r="F18" i="6"/>
  <c r="D24" i="34" s="1"/>
  <c r="K24" i="34"/>
  <c r="F16" i="6"/>
  <c r="H24" i="34"/>
  <c r="F24" i="34"/>
  <c r="C16" i="6"/>
  <c r="B10" i="34" s="1"/>
  <c r="C17" i="6"/>
  <c r="C10" i="34" s="1"/>
  <c r="F7" i="6"/>
  <c r="E17" i="34" s="1"/>
  <c r="M3" i="34"/>
  <c r="F6" i="6"/>
  <c r="D17" i="34" s="1"/>
  <c r="F9" i="6"/>
  <c r="G17" i="34" s="1"/>
  <c r="C4" i="6"/>
  <c r="F3" i="34" s="1"/>
  <c r="F4" i="6"/>
  <c r="B17" i="34" s="1"/>
  <c r="F5" i="6"/>
  <c r="C17" i="34" s="1"/>
  <c r="F8" i="6"/>
  <c r="F17" i="34" s="1"/>
  <c r="I3" i="34"/>
  <c r="H3" i="34"/>
  <c r="G3" i="34"/>
  <c r="C5" i="6"/>
  <c r="J3" i="34" s="1"/>
  <c r="C3" i="34"/>
  <c r="D3" i="34"/>
  <c r="B24" i="34" l="1"/>
  <c r="F33" i="6"/>
  <c r="B3" i="34"/>
  <c r="L3" i="34"/>
  <c r="C27" i="6"/>
  <c r="C6" i="6"/>
  <c r="I27" i="6"/>
  <c r="F10" i="6"/>
</calcChain>
</file>

<file path=xl/sharedStrings.xml><?xml version="1.0" encoding="utf-8"?>
<sst xmlns="http://schemas.openxmlformats.org/spreadsheetml/2006/main" count="607" uniqueCount="184">
  <si>
    <t>Service Type</t>
  </si>
  <si>
    <t>Appeal type</t>
  </si>
  <si>
    <t>DHA</t>
  </si>
  <si>
    <t>Yes</t>
  </si>
  <si>
    <t>No</t>
  </si>
  <si>
    <t>DRW</t>
  </si>
  <si>
    <t>BOALTC</t>
  </si>
  <si>
    <t>DBS</t>
  </si>
  <si>
    <t>Other</t>
  </si>
  <si>
    <t>Functional eligibility</t>
  </si>
  <si>
    <t>Service denial</t>
  </si>
  <si>
    <t>Service reduction</t>
  </si>
  <si>
    <t>Service termination</t>
  </si>
  <si>
    <t>Unacceptable MCP</t>
  </si>
  <si>
    <t>SHC</t>
  </si>
  <si>
    <t>PC</t>
  </si>
  <si>
    <t>DME / DMS</t>
  </si>
  <si>
    <t>Adaptive Aids</t>
  </si>
  <si>
    <t>Adult day care</t>
  </si>
  <si>
    <t>Employment services</t>
  </si>
  <si>
    <t>Meals</t>
  </si>
  <si>
    <t>Transportation</t>
  </si>
  <si>
    <t>Communication aids</t>
  </si>
  <si>
    <t>Financial services</t>
  </si>
  <si>
    <t>Relocation services</t>
  </si>
  <si>
    <t>Residential care</t>
  </si>
  <si>
    <t>Resolution type</t>
  </si>
  <si>
    <t>Continuing Benefits</t>
  </si>
  <si>
    <t>Resolution Type*</t>
  </si>
  <si>
    <t>Service Type, if applicable*</t>
  </si>
  <si>
    <t xml:space="preserve">Summary of resolution
/
Reason for withdrawal  </t>
  </si>
  <si>
    <t>None</t>
  </si>
  <si>
    <t>N/A</t>
  </si>
  <si>
    <t>Comments</t>
  </si>
  <si>
    <t>DHS-Direct</t>
  </si>
  <si>
    <t>DHS-Concurrent</t>
  </si>
  <si>
    <t>FE</t>
  </si>
  <si>
    <t>PD</t>
  </si>
  <si>
    <t>Failure to timely provide MCP service</t>
  </si>
  <si>
    <t>Failure to resolve appeal/grievance</t>
  </si>
  <si>
    <t>Counseling &amp; therapeutic services</t>
  </si>
  <si>
    <t>OT / PT / SLP</t>
  </si>
  <si>
    <t>PC and SHC</t>
  </si>
  <si>
    <t>Pending</t>
  </si>
  <si>
    <t>MCO Committee - Upheld</t>
  </si>
  <si>
    <t>MCO Committee - Overturned</t>
  </si>
  <si>
    <t>MCO Committee - Partially overturned</t>
  </si>
  <si>
    <t>MCO Committee - Member withdrew</t>
  </si>
  <si>
    <t>DHA - Upheld MCO Decision/Dismissed</t>
  </si>
  <si>
    <t>DHA - Overturned MCO Decision/Remanded</t>
  </si>
  <si>
    <t>DHA - Partially upheld MCO Decision/Remanded</t>
  </si>
  <si>
    <t>DHA - Member withdrew</t>
  </si>
  <si>
    <t>DHA - Rehearing</t>
  </si>
  <si>
    <t>Assisting Representation</t>
  </si>
  <si>
    <t>1st Quarter</t>
  </si>
  <si>
    <t xml:space="preserve"> </t>
  </si>
  <si>
    <t>Mediation - Resolved</t>
  </si>
  <si>
    <t>ID/DD</t>
  </si>
  <si>
    <t>MCO</t>
  </si>
  <si>
    <t>Not Appealable per DHS Contract</t>
  </si>
  <si>
    <t>Member Reimbursement denial</t>
  </si>
  <si>
    <t>SDS - Denied or Limited</t>
  </si>
  <si>
    <t>Home modifications</t>
  </si>
  <si>
    <t>SNF</t>
  </si>
  <si>
    <t>DHS Contractor - Resolved</t>
  </si>
  <si>
    <t>DHS Contractor - Unresolved</t>
  </si>
  <si>
    <t>DHS Contractor - Member Withdrew</t>
  </si>
  <si>
    <t>EBS</t>
  </si>
  <si>
    <t>Total</t>
  </si>
  <si>
    <t>%</t>
  </si>
  <si>
    <t>Target Group</t>
  </si>
  <si>
    <t>Final Total</t>
  </si>
  <si>
    <t>Issue Type</t>
  </si>
  <si>
    <t>2nd Quarter</t>
  </si>
  <si>
    <t>3rd Quarter</t>
  </si>
  <si>
    <t>4th Quarter</t>
  </si>
  <si>
    <t>N/A - Functional Eligibility</t>
  </si>
  <si>
    <t>No - Not Service Related</t>
  </si>
  <si>
    <t>No - Not New Request</t>
  </si>
  <si>
    <t>Power Mobility</t>
  </si>
  <si>
    <t>Member Did Not Pursue</t>
  </si>
  <si>
    <t>Family Care Start Date</t>
  </si>
  <si>
    <t>N/A - Medicaid Eligibility</t>
  </si>
  <si>
    <t>ONS - Oral Nutritional Supplement</t>
  </si>
  <si>
    <t>No - Payment Denial</t>
  </si>
  <si>
    <t>N/A - Financial Liability</t>
  </si>
  <si>
    <t>Financial Liability</t>
  </si>
  <si>
    <t>Involuntary Disenrollment</t>
  </si>
  <si>
    <t>State/Federal Law Change</t>
  </si>
  <si>
    <t>STATE OF WISCONSIN</t>
  </si>
  <si>
    <t>Nursing services</t>
  </si>
  <si>
    <t>AODA services</t>
  </si>
  <si>
    <t>Acute/Primary Medical services-P/P Only</t>
  </si>
  <si>
    <t>Resolution Type</t>
  </si>
  <si>
    <t>Disenrolled</t>
  </si>
  <si>
    <t>Medicaid ID</t>
  </si>
  <si>
    <t>Program:</t>
  </si>
  <si>
    <t>Attorney</t>
  </si>
  <si>
    <t xml:space="preserve">Service Category </t>
  </si>
  <si>
    <t xml:space="preserve">
</t>
  </si>
  <si>
    <t xml:space="preserve">Pending/In Process </t>
  </si>
  <si>
    <t>Pending/In Process</t>
  </si>
  <si>
    <t>Did Member Disenroll?</t>
  </si>
  <si>
    <t>HMO NAME:</t>
  </si>
  <si>
    <t>BadgerCare Plus or SSI</t>
  </si>
  <si>
    <t>HMO</t>
  </si>
  <si>
    <t>Dental Services</t>
  </si>
  <si>
    <t>Other service type (Note in Summary of Issue column)</t>
  </si>
  <si>
    <t>NA- Service does not fit any of these categories</t>
  </si>
  <si>
    <t>Summary of Issue (Include type of service if not already selected in previous column)</t>
  </si>
  <si>
    <t xml:space="preserve">Timely Resolution Provided by HMO </t>
  </si>
  <si>
    <t>Timely Resolution by HMO</t>
  </si>
  <si>
    <t>Member Name       (Last, First, MI)</t>
  </si>
  <si>
    <t>Grievance #</t>
  </si>
  <si>
    <t>Date Grievance Filed   (MM/DD/YYYY)</t>
  </si>
  <si>
    <t>Grievance type</t>
  </si>
  <si>
    <t>DHS</t>
  </si>
  <si>
    <t>Plan or provider customer service</t>
  </si>
  <si>
    <t>Access to care</t>
  </si>
  <si>
    <t>Plan communications</t>
  </si>
  <si>
    <t>Payment/billing issues</t>
  </si>
  <si>
    <t>Suspected fraud</t>
  </si>
  <si>
    <t>Abuse, neglect or exploitation</t>
  </si>
  <si>
    <t>Denial of request for expedited appeal</t>
  </si>
  <si>
    <t>Provider quality of care</t>
  </si>
  <si>
    <t>Lack of timely plan response to service authorizaton or appeal request</t>
  </si>
  <si>
    <t>NA- Grievance does not involve a service</t>
  </si>
  <si>
    <t>Skilled nursing facility (SNF)</t>
  </si>
  <si>
    <t xml:space="preserve">General inpatient services </t>
  </si>
  <si>
    <t xml:space="preserve">General outpatient services </t>
  </si>
  <si>
    <t xml:space="preserve">Inpatient behavioral health services </t>
  </si>
  <si>
    <t xml:space="preserve">Outpatient behavioral health services </t>
  </si>
  <si>
    <t xml:space="preserve">Yes - Standard </t>
  </si>
  <si>
    <t>No - Standard</t>
  </si>
  <si>
    <t xml:space="preserve">Yes - Standard extended </t>
  </si>
  <si>
    <t xml:space="preserve">No - Standard extended </t>
  </si>
  <si>
    <t>NA- DHS grievance</t>
  </si>
  <si>
    <t>Member did not pursue</t>
  </si>
  <si>
    <t>Member withdrew</t>
  </si>
  <si>
    <t>Date Grievance 
Acknowledged by HMO or DHS  (MM/DD/YYYY)</t>
  </si>
  <si>
    <t>Durable Medical Equipment/ Disposable Medical Supplies (DME/DMS)</t>
  </si>
  <si>
    <t>Gender affirming services</t>
  </si>
  <si>
    <t>Interpreter services</t>
  </si>
  <si>
    <t>Date of Resolution/Decision      (MM/DD/YYYY)</t>
  </si>
  <si>
    <t>Unknown</t>
  </si>
  <si>
    <t>HMO ID</t>
  </si>
  <si>
    <t>DBS (Disability Benefit Specialist)</t>
  </si>
  <si>
    <t>DRW (Disability Rights WI)</t>
  </si>
  <si>
    <t>EBS (Elder Benefit Specialist)</t>
  </si>
  <si>
    <t>Plan or provider care management</t>
  </si>
  <si>
    <t>Grievance Type</t>
  </si>
  <si>
    <t xml:space="preserve">Running Total: </t>
  </si>
  <si>
    <t>HMO Committee - unfounded</t>
  </si>
  <si>
    <t>HMO Committee - founded</t>
  </si>
  <si>
    <t>HMO Committee - Partially founded</t>
  </si>
  <si>
    <t>DHS - Upheld HMO decision</t>
  </si>
  <si>
    <t>DHS - Overturned HMO decision</t>
  </si>
  <si>
    <t>Member disenrolled</t>
  </si>
  <si>
    <t>Mediation- resolved</t>
  </si>
  <si>
    <t>DHS- Partially upheld HMO decision</t>
  </si>
  <si>
    <t>HMO QUARTERLY GRIEVANCE LOG</t>
  </si>
  <si>
    <t>Running Total:</t>
  </si>
  <si>
    <t>Total # Grievances Based on Census Count</t>
  </si>
  <si>
    <t>Service Category, if applicable</t>
  </si>
  <si>
    <t>Service Type, if applicable</t>
  </si>
  <si>
    <t>HMO census as of last date of quarter:</t>
  </si>
  <si>
    <t>Reason for Disenrollment, if known</t>
  </si>
  <si>
    <t>https://www.dhs.wisconsin.gov/forms/f03112ai.pdf</t>
  </si>
  <si>
    <t xml:space="preserve">Link to form instructions: </t>
  </si>
  <si>
    <t>Link to form instructions:</t>
  </si>
  <si>
    <t>Home Health/Personal Care</t>
  </si>
  <si>
    <t>Inpatient/Outpatient Hospital</t>
  </si>
  <si>
    <t>Mental Health/Behavioral Health/Substance Use</t>
  </si>
  <si>
    <t>OB/GYN</t>
  </si>
  <si>
    <t>Orthodontics</t>
  </si>
  <si>
    <t>Physician</t>
  </si>
  <si>
    <t>Prescription/Over-the-Counter Drugs</t>
  </si>
  <si>
    <t>Physical/Occupational Therapy/Speech Language Pathology (PT/OT/SLP)</t>
  </si>
  <si>
    <t>Vision</t>
  </si>
  <si>
    <t>Abuse, neglect, or exploitation</t>
  </si>
  <si>
    <t xml:space="preserve">Vision </t>
  </si>
  <si>
    <t xml:space="preserve">Transportation </t>
  </si>
  <si>
    <t xml:space="preserve">Inpatient/Outpatient Hospital </t>
  </si>
  <si>
    <r>
      <t xml:space="preserve">DEPARTMENT OF HEALTH SERVICES
</t>
    </r>
    <r>
      <rPr>
        <sz val="9"/>
        <color theme="1"/>
        <rFont val="Arial"/>
        <family val="2"/>
      </rPr>
      <t>Division of Medicaid Services
F-03112a (2/2024)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</si>
</sst>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/d;@"/>
    <numFmt numFmtId="166" formatCode="m/d/yy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8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0" fontId="7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165" fontId="7" fillId="0" borderId="0" xfId="0" applyNumberFormat="1" applyFont="1" applyAlignment="1">
      <alignment horizont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0" fillId="2" borderId="0" xfId="0" applyFill="1" applyAlignment="1" applyProtection="1">
      <alignment wrapText="1"/>
    </xf>
    <xf numFmtId="0" fontId="0" fillId="0" borderId="0" xfId="0" applyProtection="1"/>
    <xf numFmtId="49" fontId="7" fillId="0" borderId="0" xfId="0" applyNumberFormat="1" applyFont="1" applyAlignment="1" applyProtection="1">
      <alignment wrapText="1"/>
    </xf>
    <xf numFmtId="0" fontId="0" fillId="0" borderId="0" xfId="0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Protection="1"/>
    <xf numFmtId="0" fontId="7" fillId="2" borderId="0" xfId="0" applyFont="1" applyFill="1" applyAlignment="1" applyProtection="1">
      <alignment horizontal="center" wrapText="1"/>
    </xf>
    <xf numFmtId="0" fontId="7" fillId="0" borderId="0" xfId="0" applyFont="1" applyProtection="1"/>
    <xf numFmtId="0" fontId="7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Alignment="1" applyProtection="1">
      <alignment wrapText="1"/>
    </xf>
    <xf numFmtId="0" fontId="0" fillId="0" borderId="0" xfId="0"/>
    <xf numFmtId="10" fontId="0" fillId="0" borderId="0" xfId="0" applyNumberFormat="1"/>
    <xf numFmtId="0" fontId="7" fillId="0" borderId="0" xfId="0" applyFont="1" applyAlignment="1">
      <alignment horizontal="center" wrapText="1"/>
    </xf>
    <xf numFmtId="0" fontId="0" fillId="2" borderId="0" xfId="0" applyFill="1"/>
    <xf numFmtId="0" fontId="0" fillId="0" borderId="0" xfId="0"/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Font="1" applyFill="1" applyProtection="1"/>
    <xf numFmtId="0" fontId="3" fillId="0" borderId="0" xfId="0" applyFont="1" applyProtection="1"/>
    <xf numFmtId="0" fontId="0" fillId="0" borderId="0" xfId="0" applyFont="1" applyFill="1" applyProtection="1"/>
    <xf numFmtId="0" fontId="3" fillId="0" borderId="0" xfId="0" applyFont="1" applyFill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166" fontId="0" fillId="0" borderId="0" xfId="0" applyNumberFormat="1" applyAlignment="1" applyProtection="1">
      <alignment wrapText="1"/>
      <protection locked="0"/>
    </xf>
    <xf numFmtId="166" fontId="7" fillId="0" borderId="0" xfId="0" applyNumberFormat="1" applyFont="1" applyAlignment="1" applyProtection="1">
      <alignment wrapText="1"/>
      <protection locked="0"/>
    </xf>
    <xf numFmtId="0" fontId="0" fillId="0" borderId="0" xfId="0" applyFill="1" applyProtection="1"/>
    <xf numFmtId="0" fontId="7" fillId="0" borderId="0" xfId="0" applyFont="1" applyFill="1"/>
    <xf numFmtId="0" fontId="0" fillId="0" borderId="0" xfId="0" applyAlignment="1" applyProtection="1">
      <alignment horizontal="center" wrapText="1"/>
    </xf>
    <xf numFmtId="0" fontId="6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wrapText="1"/>
      <protection locked="0"/>
    </xf>
    <xf numFmtId="0" fontId="0" fillId="4" borderId="0" xfId="0" applyFill="1" applyAlignment="1" applyProtection="1">
      <alignment horizont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distributed" wrapText="1"/>
    </xf>
    <xf numFmtId="0" fontId="0" fillId="5" borderId="0" xfId="0" applyFill="1" applyAlignment="1" applyProtection="1">
      <alignment vertical="distributed" wrapText="1"/>
      <protection locked="0"/>
    </xf>
    <xf numFmtId="0" fontId="0" fillId="5" borderId="0" xfId="0" applyFill="1" applyProtection="1">
      <protection locked="0"/>
    </xf>
    <xf numFmtId="0" fontId="11" fillId="0" borderId="0" xfId="2" applyFont="1" applyBorder="1" applyAlignment="1" applyProtection="1">
      <alignment horizontal="center" vertical="top" wrapText="1"/>
    </xf>
    <xf numFmtId="0" fontId="12" fillId="0" borderId="0" xfId="2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>
      <alignment horizontal="center" wrapText="1"/>
    </xf>
    <xf numFmtId="10" fontId="0" fillId="0" borderId="0" xfId="1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0" fontId="7" fillId="0" borderId="0" xfId="0" applyFont="1" applyAlignment="1">
      <alignment horizontal="left" wrapText="1"/>
    </xf>
    <xf numFmtId="0" fontId="3" fillId="3" borderId="0" xfId="0" applyFont="1" applyFill="1" applyAlignment="1">
      <alignment horizontal="center" wrapText="1"/>
    </xf>
    <xf numFmtId="9" fontId="0" fillId="0" borderId="0" xfId="1" applyFont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 applyProtection="1">
      <alignment wrapText="1"/>
    </xf>
    <xf numFmtId="164" fontId="0" fillId="0" borderId="0" xfId="1" applyNumberFormat="1" applyFont="1" applyAlignment="1">
      <alignment horizontal="center" wrapText="1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wrapText="1"/>
    </xf>
    <xf numFmtId="10" fontId="0" fillId="0" borderId="0" xfId="1" applyNumberFormat="1" applyFon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7" fillId="0" borderId="0" xfId="0" applyFont="1" applyAlignment="1" applyProtection="1">
      <alignment horizontal="left" wrapText="1"/>
    </xf>
    <xf numFmtId="9" fontId="0" fillId="0" borderId="0" xfId="1" applyFont="1" applyAlignment="1" applyProtection="1">
      <alignment horizontal="center" wrapText="1"/>
    </xf>
    <xf numFmtId="164" fontId="0" fillId="0" borderId="0" xfId="1" applyNumberFormat="1" applyFont="1" applyAlignment="1" applyProtection="1">
      <alignment horizontal="center" wrapText="1"/>
    </xf>
    <xf numFmtId="10" fontId="0" fillId="0" borderId="0" xfId="0" applyNumberFormat="1" applyAlignment="1">
      <alignment horizontal="center" wrapText="1"/>
    </xf>
    <xf numFmtId="0" fontId="9" fillId="0" borderId="0" xfId="2" applyFont="1" applyBorder="1" applyAlignment="1" applyProtection="1">
      <alignment horizontal="left" vertical="top" wrapText="1"/>
    </xf>
    <xf numFmtId="0" fontId="11" fillId="0" borderId="0" xfId="2" applyFont="1" applyBorder="1" applyAlignment="1" applyProtection="1">
      <alignment horizontal="center" vertical="top" wrapText="1"/>
    </xf>
    <xf numFmtId="0" fontId="13" fillId="0" borderId="0" xfId="9" applyAlignment="1" applyProtection="1">
      <alignment horizontal="center" wrapText="1"/>
    </xf>
    <xf numFmtId="0" fontId="0" fillId="0" borderId="0" xfId="0" applyAlignment="1">
      <alignment horizontal="center"/>
    </xf>
  </cellXfs>
  <cellStyles count="10">
    <cellStyle name="Hyperlink" xfId="9" builtinId="8"/>
    <cellStyle name="Normal" xfId="0" builtinId="0"/>
    <cellStyle name="Normal 2 3" xfId="2" xr:uid="{00000000-0005-0000-0000-000002000000}"/>
    <cellStyle name="Normal 2 3 2" xfId="8" xr:uid="{00000000-0005-0000-0000-000003000000}"/>
    <cellStyle name="Normal 2 3 3" xfId="6" xr:uid="{00000000-0005-0000-0000-000004000000}"/>
    <cellStyle name="Normal 2 3 4" xfId="4" xr:uid="{00000000-0005-0000-0000-000005000000}"/>
    <cellStyle name="Percent" xfId="1" builtinId="5"/>
    <cellStyle name="Percent 2" xfId="7" xr:uid="{00000000-0005-0000-0000-000007000000}"/>
    <cellStyle name="Percent 3" xfId="5" xr:uid="{00000000-0005-0000-0000-000008000000}"/>
    <cellStyle name="Percent 4" xfId="3" xr:uid="{00000000-0005-0000-0000-000009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'1stQtrAnalysis'!$B$2:$B$3</c:f>
              <c:strCache>
                <c:ptCount val="2"/>
                <c:pt idx="0">
                  <c:v>Grievance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'1stQtrAnalysis'!$A$4:$A$6</c:f>
              <c:strCache>
                <c:ptCount val="3"/>
                <c:pt idx="0">
                  <c:v>HMO</c:v>
                </c:pt>
                <c:pt idx="1">
                  <c:v>DHS</c:v>
                </c:pt>
                <c:pt idx="2">
                  <c:v>Final Total</c:v>
                </c:pt>
              </c:strCache>
            </c:strRef>
          </c:cat>
          <c:val>
            <c:numRef>
              <c:f>'1stQtrAnalysis'!$B$4:$B$6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0-4030-A10A-0F65424012F9}"/>
            </c:ext>
          </c:extLst>
        </c:ser>
        <c:ser>
          <c:idx val="1"/>
          <c:order val="1"/>
          <c:tx>
            <c:strRef>
              <c:f>'1stQtrAnalysis'!$C$2:$C$3</c:f>
              <c:strCache>
                <c:ptCount val="2"/>
                <c:pt idx="0">
                  <c:v>Grievance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'1stQtrAnalysis'!$A$4:$A$6</c:f>
              <c:strCache>
                <c:ptCount val="3"/>
                <c:pt idx="0">
                  <c:v>HMO</c:v>
                </c:pt>
                <c:pt idx="1">
                  <c:v>DHS</c:v>
                </c:pt>
                <c:pt idx="2">
                  <c:v>Final Total</c:v>
                </c:pt>
              </c:strCache>
            </c:strRef>
          </c:cat>
          <c:val>
            <c:numRef>
              <c:f>'1stQtrAnalysis'!$C$4:$C$6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0-4030-A10A-0F6542401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82784"/>
        <c:axId val="157784320"/>
      </c:barChart>
      <c:catAx>
        <c:axId val="15778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784320"/>
        <c:crosses val="autoZero"/>
        <c:auto val="1"/>
        <c:lblAlgn val="ctr"/>
        <c:lblOffset val="100"/>
        <c:noMultiLvlLbl val="0"/>
      </c:catAx>
      <c:valAx>
        <c:axId val="1577843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57782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'3rdQtrAnalysis'!$B$14:$B$15</c:f>
              <c:strCache>
                <c:ptCount val="2"/>
                <c:pt idx="0">
                  <c:v>Issue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'3rdQtrAnalysis'!$A$16:$A$27</c:f>
              <c:strCache>
                <c:ptCount val="12"/>
                <c:pt idx="0">
                  <c:v>Abuse, neglect or exploitation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authorizaton or appeal request</c:v>
                </c:pt>
                <c:pt idx="4">
                  <c:v>Payment/billing issues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'3rdQtrAnalysis'!$B$16:$B$27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D-4CDC-B96A-DC8F143CF9C1}"/>
            </c:ext>
          </c:extLst>
        </c:ser>
        <c:ser>
          <c:idx val="1"/>
          <c:order val="1"/>
          <c:tx>
            <c:strRef>
              <c:f>'3rdQtrAnalysis'!$C$14:$C$15</c:f>
              <c:strCache>
                <c:ptCount val="2"/>
                <c:pt idx="0">
                  <c:v>Issue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'3rdQtrAnalysis'!$A$16:$A$27</c:f>
              <c:strCache>
                <c:ptCount val="12"/>
                <c:pt idx="0">
                  <c:v>Abuse, neglect or exploitation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authorizaton or appeal request</c:v>
                </c:pt>
                <c:pt idx="4">
                  <c:v>Payment/billing issues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'3rdQtrAnalysis'!$C$16:$C$27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D-4CDC-B96A-DC8F143CF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35744"/>
        <c:axId val="171537536"/>
      </c:barChart>
      <c:catAx>
        <c:axId val="17153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537536"/>
        <c:crosses val="autoZero"/>
        <c:auto val="1"/>
        <c:lblAlgn val="ctr"/>
        <c:lblOffset val="100"/>
        <c:noMultiLvlLbl val="0"/>
      </c:catAx>
      <c:valAx>
        <c:axId val="1715375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535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'3rdQtrAnalysis'!$E$14:$E$15</c:f>
              <c:strCache>
                <c:ptCount val="2"/>
                <c:pt idx="0">
                  <c:v>Service Type, if applicable*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'3rdQtrAnalysis'!$D$16:$D$33</c:f>
              <c:strCache>
                <c:ptCount val="18"/>
                <c:pt idx="0">
                  <c:v>Dental Services</c:v>
                </c:pt>
                <c:pt idx="1">
                  <c:v>Durable Medical Equipment/ Disposable Medical Supplies (DME/DMS)</c:v>
                </c:pt>
                <c:pt idx="2">
                  <c:v>Gender affirming services</c:v>
                </c:pt>
                <c:pt idx="3">
                  <c:v>Home Health/Personal Care</c:v>
                </c:pt>
                <c:pt idx="4">
                  <c:v>Inpatient/Outpatient Hospital</c:v>
                </c:pt>
                <c:pt idx="5">
                  <c:v>Interpreter services</c:v>
                </c:pt>
                <c:pt idx="6">
                  <c:v>Mental Health/Behavioral Health/Substance Use</c:v>
                </c:pt>
                <c:pt idx="7">
                  <c:v>OB/GYN</c:v>
                </c:pt>
                <c:pt idx="8">
                  <c:v>Orthodontics</c:v>
                </c:pt>
                <c:pt idx="9">
                  <c:v>Physician</c:v>
                </c:pt>
                <c:pt idx="10">
                  <c:v>Prescription/Over-the-Counter Drugs</c:v>
                </c:pt>
                <c:pt idx="11">
                  <c:v>Physical/Occupational Therapy/Speech Language Pathology (PT/OT/SLP)</c:v>
                </c:pt>
                <c:pt idx="12">
                  <c:v>Skilled nursing facility (SNF)</c:v>
                </c:pt>
                <c:pt idx="13">
                  <c:v>Transportation </c:v>
                </c:pt>
                <c:pt idx="14">
                  <c:v>Vision</c:v>
                </c:pt>
                <c:pt idx="15">
                  <c:v>Other service type (Note in Summary of Issue column)</c:v>
                </c:pt>
                <c:pt idx="16">
                  <c:v>NA- Grievance does not involve a service</c:v>
                </c:pt>
                <c:pt idx="17">
                  <c:v>Final Total</c:v>
                </c:pt>
              </c:strCache>
            </c:strRef>
          </c:cat>
          <c:val>
            <c:numRef>
              <c:f>'3rdQtrAnalysis'!$E$16:$E$33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6-4BB5-A00A-182DE7FBC0A8}"/>
            </c:ext>
          </c:extLst>
        </c:ser>
        <c:ser>
          <c:idx val="1"/>
          <c:order val="1"/>
          <c:tx>
            <c:strRef>
              <c:f>'3rdQtrAnalysis'!$F$14:$F$15</c:f>
              <c:strCache>
                <c:ptCount val="2"/>
                <c:pt idx="0">
                  <c:v>Service Type, if applicable*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'3rdQtrAnalysis'!$D$16:$D$33</c:f>
              <c:strCache>
                <c:ptCount val="18"/>
                <c:pt idx="0">
                  <c:v>Dental Services</c:v>
                </c:pt>
                <c:pt idx="1">
                  <c:v>Durable Medical Equipment/ Disposable Medical Supplies (DME/DMS)</c:v>
                </c:pt>
                <c:pt idx="2">
                  <c:v>Gender affirming services</c:v>
                </c:pt>
                <c:pt idx="3">
                  <c:v>Home Health/Personal Care</c:v>
                </c:pt>
                <c:pt idx="4">
                  <c:v>Inpatient/Outpatient Hospital</c:v>
                </c:pt>
                <c:pt idx="5">
                  <c:v>Interpreter services</c:v>
                </c:pt>
                <c:pt idx="6">
                  <c:v>Mental Health/Behavioral Health/Substance Use</c:v>
                </c:pt>
                <c:pt idx="7">
                  <c:v>OB/GYN</c:v>
                </c:pt>
                <c:pt idx="8">
                  <c:v>Orthodontics</c:v>
                </c:pt>
                <c:pt idx="9">
                  <c:v>Physician</c:v>
                </c:pt>
                <c:pt idx="10">
                  <c:v>Prescription/Over-the-Counter Drugs</c:v>
                </c:pt>
                <c:pt idx="11">
                  <c:v>Physical/Occupational Therapy/Speech Language Pathology (PT/OT/SLP)</c:v>
                </c:pt>
                <c:pt idx="12">
                  <c:v>Skilled nursing facility (SNF)</c:v>
                </c:pt>
                <c:pt idx="13">
                  <c:v>Transportation </c:v>
                </c:pt>
                <c:pt idx="14">
                  <c:v>Vision</c:v>
                </c:pt>
                <c:pt idx="15">
                  <c:v>Other service type (Note in Summary of Issue column)</c:v>
                </c:pt>
                <c:pt idx="16">
                  <c:v>NA- Grievance does not involve a service</c:v>
                </c:pt>
                <c:pt idx="17">
                  <c:v>Final Total</c:v>
                </c:pt>
              </c:strCache>
            </c:strRef>
          </c:cat>
          <c:val>
            <c:numRef>
              <c:f>'3rdQtrAnalysis'!$F$16:$F$33</c:f>
              <c:numCache>
                <c:formatCode>0.00%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6-4BB5-A00A-182DE7FB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93728"/>
        <c:axId val="171595264"/>
      </c:barChart>
      <c:catAx>
        <c:axId val="17159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595264"/>
        <c:crosses val="autoZero"/>
        <c:auto val="1"/>
        <c:lblAlgn val="ctr"/>
        <c:lblOffset val="100"/>
        <c:noMultiLvlLbl val="0"/>
      </c:catAx>
      <c:valAx>
        <c:axId val="1715952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593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'3rdQtrAnalysis'!$H$14:$H$15</c:f>
              <c:strCache>
                <c:ptCount val="2"/>
                <c:pt idx="0">
                  <c:v>Resolution Type*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'3rdQtrAnalysis'!$G$16:$G$27</c:f>
              <c:strCache>
                <c:ptCount val="12"/>
                <c:pt idx="0">
                  <c:v>DHS - Upheld HMO decision</c:v>
                </c:pt>
                <c:pt idx="1">
                  <c:v>DHS - Overturned HMO decision</c:v>
                </c:pt>
                <c:pt idx="2">
                  <c:v>DHS- Partially upheld HMO decision</c:v>
                </c:pt>
                <c:pt idx="3">
                  <c:v>HMO Committee - unfounded</c:v>
                </c:pt>
                <c:pt idx="4">
                  <c:v>HMO Committee - founded</c:v>
                </c:pt>
                <c:pt idx="5">
                  <c:v>HMO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Member disenrolled</c:v>
                </c:pt>
                <c:pt idx="9">
                  <c:v>Mediation- resolved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'3rdQtrAnalysis'!$H$16:$H$27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D-461D-BFF7-B5395FB74FDF}"/>
            </c:ext>
          </c:extLst>
        </c:ser>
        <c:ser>
          <c:idx val="1"/>
          <c:order val="1"/>
          <c:tx>
            <c:strRef>
              <c:f>'3rdQtrAnalysis'!$I$14:$I$15</c:f>
              <c:strCache>
                <c:ptCount val="2"/>
                <c:pt idx="0">
                  <c:v>Resolution Type*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'3rdQtrAnalysis'!$G$16:$G$27</c:f>
              <c:strCache>
                <c:ptCount val="12"/>
                <c:pt idx="0">
                  <c:v>DHS - Upheld HMO decision</c:v>
                </c:pt>
                <c:pt idx="1">
                  <c:v>DHS - Overturned HMO decision</c:v>
                </c:pt>
                <c:pt idx="2">
                  <c:v>DHS- Partially upheld HMO decision</c:v>
                </c:pt>
                <c:pt idx="3">
                  <c:v>HMO Committee - unfounded</c:v>
                </c:pt>
                <c:pt idx="4">
                  <c:v>HMO Committee - founded</c:v>
                </c:pt>
                <c:pt idx="5">
                  <c:v>HMO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Member disenrolled</c:v>
                </c:pt>
                <c:pt idx="9">
                  <c:v>Mediation- resolved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'3rdQtrAnalysis'!$I$16:$I$27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D-461D-BFF7-B5395FB74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66048"/>
        <c:axId val="171667840"/>
      </c:barChart>
      <c:catAx>
        <c:axId val="17166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667840"/>
        <c:crosses val="autoZero"/>
        <c:auto val="1"/>
        <c:lblAlgn val="ctr"/>
        <c:lblOffset val="100"/>
        <c:noMultiLvlLbl val="0"/>
      </c:catAx>
      <c:valAx>
        <c:axId val="17166784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666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'4thQtrAnalysis'!$B$2:$B$3</c:f>
              <c:strCache>
                <c:ptCount val="2"/>
                <c:pt idx="0">
                  <c:v>Grievance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'4thQtrAnalysis'!$A$4:$A$6</c:f>
              <c:strCache>
                <c:ptCount val="3"/>
                <c:pt idx="0">
                  <c:v>HMO</c:v>
                </c:pt>
                <c:pt idx="1">
                  <c:v>DHS</c:v>
                </c:pt>
                <c:pt idx="2">
                  <c:v>Final Total</c:v>
                </c:pt>
              </c:strCache>
            </c:strRef>
          </c:cat>
          <c:val>
            <c:numRef>
              <c:f>'4thQtrAnalysis'!$B$4:$B$6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4-4B74-99F5-E3F7FC14C787}"/>
            </c:ext>
          </c:extLst>
        </c:ser>
        <c:ser>
          <c:idx val="1"/>
          <c:order val="1"/>
          <c:tx>
            <c:strRef>
              <c:f>'4thQtrAnalysis'!$C$2:$C$3</c:f>
              <c:strCache>
                <c:ptCount val="2"/>
                <c:pt idx="0">
                  <c:v>Grievance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'4thQtrAnalysis'!$A$4:$A$6</c:f>
              <c:strCache>
                <c:ptCount val="3"/>
                <c:pt idx="0">
                  <c:v>HMO</c:v>
                </c:pt>
                <c:pt idx="1">
                  <c:v>DHS</c:v>
                </c:pt>
                <c:pt idx="2">
                  <c:v>Final Total</c:v>
                </c:pt>
              </c:strCache>
            </c:strRef>
          </c:cat>
          <c:val>
            <c:numRef>
              <c:f>'4thQtrAnalysis'!$C$4:$C$6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4-4B74-99F5-E3F7FC14C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48192"/>
        <c:axId val="171449728"/>
      </c:barChart>
      <c:catAx>
        <c:axId val="17144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449728"/>
        <c:crosses val="autoZero"/>
        <c:auto val="1"/>
        <c:lblAlgn val="ctr"/>
        <c:lblOffset val="100"/>
        <c:noMultiLvlLbl val="0"/>
      </c:catAx>
      <c:valAx>
        <c:axId val="17144972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448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'4thQtrAnalysis'!$B$14:$B$15</c:f>
              <c:strCache>
                <c:ptCount val="2"/>
                <c:pt idx="0">
                  <c:v>Issue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'4thQtrAnalysis'!$A$16:$A$27</c:f>
              <c:strCache>
                <c:ptCount val="12"/>
                <c:pt idx="0">
                  <c:v>Abuse, neglect or exploitation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authorizaton or appeal request</c:v>
                </c:pt>
                <c:pt idx="4">
                  <c:v>Payment/billing issues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'4thQtrAnalysis'!$B$16:$B$27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0-4B53-8954-724424B6F3C8}"/>
            </c:ext>
          </c:extLst>
        </c:ser>
        <c:ser>
          <c:idx val="1"/>
          <c:order val="1"/>
          <c:tx>
            <c:strRef>
              <c:f>'4thQtrAnalysis'!$C$14:$C$15</c:f>
              <c:strCache>
                <c:ptCount val="2"/>
                <c:pt idx="0">
                  <c:v>Issue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'4thQtrAnalysis'!$A$16:$A$27</c:f>
              <c:strCache>
                <c:ptCount val="12"/>
                <c:pt idx="0">
                  <c:v>Abuse, neglect or exploitation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authorizaton or appeal request</c:v>
                </c:pt>
                <c:pt idx="4">
                  <c:v>Payment/billing issues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'4thQtrAnalysis'!$C$16:$C$27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0-4B53-8954-724424B6F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90496"/>
        <c:axId val="172092032"/>
      </c:barChart>
      <c:catAx>
        <c:axId val="17209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092032"/>
        <c:crosses val="autoZero"/>
        <c:auto val="1"/>
        <c:lblAlgn val="ctr"/>
        <c:lblOffset val="100"/>
        <c:noMultiLvlLbl val="0"/>
      </c:catAx>
      <c:valAx>
        <c:axId val="17209203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20904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'4thQtrAnalysis'!$E$14:$E$15</c:f>
              <c:strCache>
                <c:ptCount val="2"/>
                <c:pt idx="0">
                  <c:v>Service Type, if applicable*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'4thQtrAnalysis'!$D$16:$D$33</c:f>
              <c:strCache>
                <c:ptCount val="18"/>
                <c:pt idx="0">
                  <c:v>Dental Services</c:v>
                </c:pt>
                <c:pt idx="1">
                  <c:v>Durable Medical Equipment/ Disposable Medical Supplies (DME/DMS)</c:v>
                </c:pt>
                <c:pt idx="2">
                  <c:v>Gender affirming services</c:v>
                </c:pt>
                <c:pt idx="3">
                  <c:v>Home Health/Personal Care</c:v>
                </c:pt>
                <c:pt idx="4">
                  <c:v>Inpatient/Outpatient Hospital </c:v>
                </c:pt>
                <c:pt idx="5">
                  <c:v>Interpreter services</c:v>
                </c:pt>
                <c:pt idx="6">
                  <c:v>Mental Health/Behavioral Health/Substance Use</c:v>
                </c:pt>
                <c:pt idx="7">
                  <c:v>OB/GYN</c:v>
                </c:pt>
                <c:pt idx="8">
                  <c:v>Orthodontics</c:v>
                </c:pt>
                <c:pt idx="9">
                  <c:v>Physician</c:v>
                </c:pt>
                <c:pt idx="10">
                  <c:v>Prescription/Over-the-Counter Drugs</c:v>
                </c:pt>
                <c:pt idx="11">
                  <c:v>Physical/Occupational Therapy/Speech Language Pathology (PT/OT/SLP)</c:v>
                </c:pt>
                <c:pt idx="12">
                  <c:v>Skilled nursing facility (SNF)</c:v>
                </c:pt>
                <c:pt idx="13">
                  <c:v>Transportation </c:v>
                </c:pt>
                <c:pt idx="14">
                  <c:v>Vision </c:v>
                </c:pt>
                <c:pt idx="15">
                  <c:v>Other service type (Note in Summary of Issue column)</c:v>
                </c:pt>
                <c:pt idx="16">
                  <c:v>NA- Grievance does not involve a service</c:v>
                </c:pt>
                <c:pt idx="17">
                  <c:v>Final Total</c:v>
                </c:pt>
              </c:strCache>
            </c:strRef>
          </c:cat>
          <c:val>
            <c:numRef>
              <c:f>'4thQtrAnalysis'!$E$16:$E$33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2-46C7-A08E-5BC5B82FCB25}"/>
            </c:ext>
          </c:extLst>
        </c:ser>
        <c:ser>
          <c:idx val="1"/>
          <c:order val="1"/>
          <c:tx>
            <c:strRef>
              <c:f>'4thQtrAnalysis'!$F$14:$F$15</c:f>
              <c:strCache>
                <c:ptCount val="2"/>
                <c:pt idx="0">
                  <c:v>Service Type, if applicable*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'4thQtrAnalysis'!$D$16:$D$33</c:f>
              <c:strCache>
                <c:ptCount val="18"/>
                <c:pt idx="0">
                  <c:v>Dental Services</c:v>
                </c:pt>
                <c:pt idx="1">
                  <c:v>Durable Medical Equipment/ Disposable Medical Supplies (DME/DMS)</c:v>
                </c:pt>
                <c:pt idx="2">
                  <c:v>Gender affirming services</c:v>
                </c:pt>
                <c:pt idx="3">
                  <c:v>Home Health/Personal Care</c:v>
                </c:pt>
                <c:pt idx="4">
                  <c:v>Inpatient/Outpatient Hospital </c:v>
                </c:pt>
                <c:pt idx="5">
                  <c:v>Interpreter services</c:v>
                </c:pt>
                <c:pt idx="6">
                  <c:v>Mental Health/Behavioral Health/Substance Use</c:v>
                </c:pt>
                <c:pt idx="7">
                  <c:v>OB/GYN</c:v>
                </c:pt>
                <c:pt idx="8">
                  <c:v>Orthodontics</c:v>
                </c:pt>
                <c:pt idx="9">
                  <c:v>Physician</c:v>
                </c:pt>
                <c:pt idx="10">
                  <c:v>Prescription/Over-the-Counter Drugs</c:v>
                </c:pt>
                <c:pt idx="11">
                  <c:v>Physical/Occupational Therapy/Speech Language Pathology (PT/OT/SLP)</c:v>
                </c:pt>
                <c:pt idx="12">
                  <c:v>Skilled nursing facility (SNF)</c:v>
                </c:pt>
                <c:pt idx="13">
                  <c:v>Transportation </c:v>
                </c:pt>
                <c:pt idx="14">
                  <c:v>Vision </c:v>
                </c:pt>
                <c:pt idx="15">
                  <c:v>Other service type (Note in Summary of Issue column)</c:v>
                </c:pt>
                <c:pt idx="16">
                  <c:v>NA- Grievance does not involve a service</c:v>
                </c:pt>
                <c:pt idx="17">
                  <c:v>Final Total</c:v>
                </c:pt>
              </c:strCache>
            </c:strRef>
          </c:cat>
          <c:val>
            <c:numRef>
              <c:f>'4thQtrAnalysis'!$F$16:$F$33</c:f>
              <c:numCache>
                <c:formatCode>0.00%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2-46C7-A08E-5BC5B82FC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57408"/>
        <c:axId val="171858944"/>
      </c:barChart>
      <c:catAx>
        <c:axId val="17185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858944"/>
        <c:crosses val="autoZero"/>
        <c:auto val="1"/>
        <c:lblAlgn val="ctr"/>
        <c:lblOffset val="100"/>
        <c:noMultiLvlLbl val="0"/>
      </c:catAx>
      <c:valAx>
        <c:axId val="17185894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857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'4thQtrAnalysis'!$H$14:$H$15</c:f>
              <c:strCache>
                <c:ptCount val="2"/>
                <c:pt idx="0">
                  <c:v>Resolution Type*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'4thQtrAnalysis'!$G$16:$G$27</c:f>
              <c:strCache>
                <c:ptCount val="12"/>
                <c:pt idx="0">
                  <c:v>DHS - Upheld HMO decision</c:v>
                </c:pt>
                <c:pt idx="1">
                  <c:v>DHS - Overturned HMO decision</c:v>
                </c:pt>
                <c:pt idx="2">
                  <c:v>DHS- Partially upheld HMO decision</c:v>
                </c:pt>
                <c:pt idx="3">
                  <c:v>HMO Committee - unfounded</c:v>
                </c:pt>
                <c:pt idx="4">
                  <c:v>HMO Committee - founded</c:v>
                </c:pt>
                <c:pt idx="5">
                  <c:v>HMO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Member disenrolled</c:v>
                </c:pt>
                <c:pt idx="9">
                  <c:v>Mediation- resolved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'4thQtrAnalysis'!$H$16:$H$27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F-43E7-A440-0FF7AC69F8D1}"/>
            </c:ext>
          </c:extLst>
        </c:ser>
        <c:ser>
          <c:idx val="1"/>
          <c:order val="1"/>
          <c:tx>
            <c:strRef>
              <c:f>'4thQtrAnalysis'!$I$14:$I$15</c:f>
              <c:strCache>
                <c:ptCount val="2"/>
                <c:pt idx="0">
                  <c:v>Resolution Type*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'4thQtrAnalysis'!$G$16:$G$27</c:f>
              <c:strCache>
                <c:ptCount val="12"/>
                <c:pt idx="0">
                  <c:v>DHS - Upheld HMO decision</c:v>
                </c:pt>
                <c:pt idx="1">
                  <c:v>DHS - Overturned HMO decision</c:v>
                </c:pt>
                <c:pt idx="2">
                  <c:v>DHS- Partially upheld HMO decision</c:v>
                </c:pt>
                <c:pt idx="3">
                  <c:v>HMO Committee - unfounded</c:v>
                </c:pt>
                <c:pt idx="4">
                  <c:v>HMO Committee - founded</c:v>
                </c:pt>
                <c:pt idx="5">
                  <c:v>HMO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Member disenrolled</c:v>
                </c:pt>
                <c:pt idx="9">
                  <c:v>Mediation- resolved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'4thQtrAnalysis'!$I$16:$I$27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F-43E7-A440-0FF7AC69F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91424"/>
        <c:axId val="171992960"/>
      </c:barChart>
      <c:catAx>
        <c:axId val="17199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992960"/>
        <c:crosses val="autoZero"/>
        <c:auto val="1"/>
        <c:lblAlgn val="ctr"/>
        <c:lblOffset val="100"/>
        <c:noMultiLvlLbl val="0"/>
      </c:catAx>
      <c:valAx>
        <c:axId val="1719929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991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Issue Type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Data'!$A$10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'1stQtrAnalysis'!$A$16:$A$26</c:f>
              <c:strCache>
                <c:ptCount val="11"/>
                <c:pt idx="0">
                  <c:v>Abuse, neglect or exploitation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authorizaton or appeal request</c:v>
                </c:pt>
                <c:pt idx="4">
                  <c:v>Payment/billing issues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</c:strCache>
            </c:strRef>
          </c:cat>
          <c:val>
            <c:numRef>
              <c:f>'1stQtrAnalysis'!$B$16:$B$26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2-4189-8CB7-03C413FC523B}"/>
            </c:ext>
          </c:extLst>
        </c:ser>
        <c:ser>
          <c:idx val="1"/>
          <c:order val="1"/>
          <c:tx>
            <c:strRef>
              <c:f>'EOY Data'!$A$11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'1stQtrAnalysis'!$A$16:$A$26</c:f>
              <c:strCache>
                <c:ptCount val="11"/>
                <c:pt idx="0">
                  <c:v>Abuse, neglect or exploitation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authorizaton or appeal request</c:v>
                </c:pt>
                <c:pt idx="4">
                  <c:v>Payment/billing issues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</c:strCache>
            </c:strRef>
          </c:cat>
          <c:val>
            <c:numRef>
              <c:f>'2ndQtrAnalysis'!$B$16:$B$26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2-4189-8CB7-03C413FC523B}"/>
            </c:ext>
          </c:extLst>
        </c:ser>
        <c:ser>
          <c:idx val="2"/>
          <c:order val="2"/>
          <c:tx>
            <c:strRef>
              <c:f>'EOY Data'!$A$12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'1stQtrAnalysis'!$A$16:$A$26</c:f>
              <c:strCache>
                <c:ptCount val="11"/>
                <c:pt idx="0">
                  <c:v>Abuse, neglect or exploitation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authorizaton or appeal request</c:v>
                </c:pt>
                <c:pt idx="4">
                  <c:v>Payment/billing issues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</c:strCache>
            </c:strRef>
          </c:cat>
          <c:val>
            <c:numRef>
              <c:f>'3rdQtrAnalysis'!$B$16:$B$26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52-4189-8CB7-03C413FC523B}"/>
            </c:ext>
          </c:extLst>
        </c:ser>
        <c:ser>
          <c:idx val="3"/>
          <c:order val="3"/>
          <c:tx>
            <c:strRef>
              <c:f>'EOY Data'!$A$13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'1stQtrAnalysis'!$A$16:$A$26</c:f>
              <c:strCache>
                <c:ptCount val="11"/>
                <c:pt idx="0">
                  <c:v>Abuse, neglect or exploitation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authorizaton or appeal request</c:v>
                </c:pt>
                <c:pt idx="4">
                  <c:v>Payment/billing issues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</c:strCache>
            </c:strRef>
          </c:cat>
          <c:val>
            <c:numRef>
              <c:f>'4thQtrAnalysis'!$B$16:$B$26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52-4189-8CB7-03C413FC5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971520"/>
        <c:axId val="172973056"/>
      </c:barChart>
      <c:catAx>
        <c:axId val="172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973056"/>
        <c:crosses val="autoZero"/>
        <c:auto val="1"/>
        <c:lblAlgn val="ctr"/>
        <c:lblOffset val="100"/>
        <c:noMultiLvlLbl val="0"/>
      </c:catAx>
      <c:valAx>
        <c:axId val="1729730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2971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Grievance Type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Data'!$E$3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'1stQtrAnalysis'!$A$4:$A$5</c:f>
              <c:strCache>
                <c:ptCount val="2"/>
                <c:pt idx="0">
                  <c:v>HMO</c:v>
                </c:pt>
                <c:pt idx="1">
                  <c:v>DHS</c:v>
                </c:pt>
              </c:strCache>
            </c:strRef>
          </c:cat>
          <c:val>
            <c:numRef>
              <c:f>'1stQtrAnalysis'!$B$4:$B$5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9-4337-8EAD-29365AC1CE4A}"/>
            </c:ext>
          </c:extLst>
        </c:ser>
        <c:ser>
          <c:idx val="1"/>
          <c:order val="1"/>
          <c:tx>
            <c:strRef>
              <c:f>'EOY Data'!$E$4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'1stQtrAnalysis'!$A$4:$A$5</c:f>
              <c:strCache>
                <c:ptCount val="2"/>
                <c:pt idx="0">
                  <c:v>HMO</c:v>
                </c:pt>
                <c:pt idx="1">
                  <c:v>DHS</c:v>
                </c:pt>
              </c:strCache>
            </c:strRef>
          </c:cat>
          <c:val>
            <c:numRef>
              <c:f>'2ndQtrAnalysis'!$B$4:$B$5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9-4337-8EAD-29365AC1CE4A}"/>
            </c:ext>
          </c:extLst>
        </c:ser>
        <c:ser>
          <c:idx val="2"/>
          <c:order val="2"/>
          <c:tx>
            <c:strRef>
              <c:f>'EOY Data'!$E$5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'1stQtrAnalysis'!$A$4:$A$5</c:f>
              <c:strCache>
                <c:ptCount val="2"/>
                <c:pt idx="0">
                  <c:v>HMO</c:v>
                </c:pt>
                <c:pt idx="1">
                  <c:v>DHS</c:v>
                </c:pt>
              </c:strCache>
            </c:strRef>
          </c:cat>
          <c:val>
            <c:numRef>
              <c:f>'3rdQtrAnalysis'!$B$4:$B$5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9-4337-8EAD-29365AC1CE4A}"/>
            </c:ext>
          </c:extLst>
        </c:ser>
        <c:ser>
          <c:idx val="3"/>
          <c:order val="3"/>
          <c:tx>
            <c:strRef>
              <c:f>'EOY Data'!$E$6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'1stQtrAnalysis'!$A$4:$A$5</c:f>
              <c:strCache>
                <c:ptCount val="2"/>
                <c:pt idx="0">
                  <c:v>HMO</c:v>
                </c:pt>
                <c:pt idx="1">
                  <c:v>DHS</c:v>
                </c:pt>
              </c:strCache>
            </c:strRef>
          </c:cat>
          <c:val>
            <c:numRef>
              <c:f>'4thQtrAnalysis'!$B$4:$B$5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9-4337-8EAD-29365AC1C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340544"/>
        <c:axId val="171342080"/>
      </c:barChart>
      <c:catAx>
        <c:axId val="17134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342080"/>
        <c:crosses val="autoZero"/>
        <c:auto val="1"/>
        <c:lblAlgn val="ctr"/>
        <c:lblOffset val="100"/>
        <c:noMultiLvlLbl val="0"/>
      </c:catAx>
      <c:valAx>
        <c:axId val="17134208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340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Assisting Representation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Data'!$A$17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'1stQtrAnalysis'!$D$4:$D$9</c:f>
              <c:strCache>
                <c:ptCount val="6"/>
                <c:pt idx="0">
                  <c:v>Attorney</c:v>
                </c:pt>
                <c:pt idx="1">
                  <c:v>DBS</c:v>
                </c:pt>
                <c:pt idx="2">
                  <c:v>DRW</c:v>
                </c:pt>
                <c:pt idx="3">
                  <c:v>EBS</c:v>
                </c:pt>
                <c:pt idx="4">
                  <c:v>None</c:v>
                </c:pt>
                <c:pt idx="5">
                  <c:v>Other</c:v>
                </c:pt>
              </c:strCache>
            </c:strRef>
          </c:cat>
          <c:val>
            <c:numRef>
              <c:f>'1stQtrAnalysis'!$E$4:$E$9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3-4828-B48B-646F25DB7269}"/>
            </c:ext>
          </c:extLst>
        </c:ser>
        <c:ser>
          <c:idx val="1"/>
          <c:order val="1"/>
          <c:tx>
            <c:strRef>
              <c:f>'EOY Data'!$A$18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'1stQtrAnalysis'!$D$4:$D$9</c:f>
              <c:strCache>
                <c:ptCount val="6"/>
                <c:pt idx="0">
                  <c:v>Attorney</c:v>
                </c:pt>
                <c:pt idx="1">
                  <c:v>DBS</c:v>
                </c:pt>
                <c:pt idx="2">
                  <c:v>DRW</c:v>
                </c:pt>
                <c:pt idx="3">
                  <c:v>EBS</c:v>
                </c:pt>
                <c:pt idx="4">
                  <c:v>None</c:v>
                </c:pt>
                <c:pt idx="5">
                  <c:v>Other</c:v>
                </c:pt>
              </c:strCache>
            </c:strRef>
          </c:cat>
          <c:val>
            <c:numRef>
              <c:f>'2ndQtrAnalysis'!$E$4:$E$9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3-4828-B48B-646F25DB7269}"/>
            </c:ext>
          </c:extLst>
        </c:ser>
        <c:ser>
          <c:idx val="2"/>
          <c:order val="2"/>
          <c:tx>
            <c:strRef>
              <c:f>'EOY Data'!$A$19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'1stQtrAnalysis'!$D$4:$D$9</c:f>
              <c:strCache>
                <c:ptCount val="6"/>
                <c:pt idx="0">
                  <c:v>Attorney</c:v>
                </c:pt>
                <c:pt idx="1">
                  <c:v>DBS</c:v>
                </c:pt>
                <c:pt idx="2">
                  <c:v>DRW</c:v>
                </c:pt>
                <c:pt idx="3">
                  <c:v>EBS</c:v>
                </c:pt>
                <c:pt idx="4">
                  <c:v>None</c:v>
                </c:pt>
                <c:pt idx="5">
                  <c:v>Other</c:v>
                </c:pt>
              </c:strCache>
            </c:strRef>
          </c:cat>
          <c:val>
            <c:numRef>
              <c:f>'3rdQtrAnalysis'!$E$4:$E$9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3-4828-B48B-646F25DB7269}"/>
            </c:ext>
          </c:extLst>
        </c:ser>
        <c:ser>
          <c:idx val="3"/>
          <c:order val="3"/>
          <c:tx>
            <c:strRef>
              <c:f>'EOY Data'!$A$20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'1stQtrAnalysis'!$D$4:$D$9</c:f>
              <c:strCache>
                <c:ptCount val="6"/>
                <c:pt idx="0">
                  <c:v>Attorney</c:v>
                </c:pt>
                <c:pt idx="1">
                  <c:v>DBS</c:v>
                </c:pt>
                <c:pt idx="2">
                  <c:v>DRW</c:v>
                </c:pt>
                <c:pt idx="3">
                  <c:v>EBS</c:v>
                </c:pt>
                <c:pt idx="4">
                  <c:v>None</c:v>
                </c:pt>
                <c:pt idx="5">
                  <c:v>Other</c:v>
                </c:pt>
              </c:strCache>
            </c:strRef>
          </c:cat>
          <c:val>
            <c:numRef>
              <c:f>'4thQtrAnalysis'!$E$4:$E$9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3-4828-B48B-646F25DB7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26400"/>
        <c:axId val="173127936"/>
      </c:barChart>
      <c:catAx>
        <c:axId val="17312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127936"/>
        <c:crosses val="autoZero"/>
        <c:auto val="1"/>
        <c:lblAlgn val="ctr"/>
        <c:lblOffset val="100"/>
        <c:noMultiLvlLbl val="0"/>
      </c:catAx>
      <c:valAx>
        <c:axId val="1731279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3126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'1stQtrAnalysis'!$B$14:$B$15</c:f>
              <c:strCache>
                <c:ptCount val="2"/>
                <c:pt idx="0">
                  <c:v>Issue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'1stQtrAnalysis'!$A$16:$A$27</c:f>
              <c:strCache>
                <c:ptCount val="12"/>
                <c:pt idx="0">
                  <c:v>Abuse, neglect or exploitation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authorizaton or appeal request</c:v>
                </c:pt>
                <c:pt idx="4">
                  <c:v>Payment/billing issues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'1stQtrAnalysis'!$B$16:$B$27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A-41B2-8724-72AFCD12C875}"/>
            </c:ext>
          </c:extLst>
        </c:ser>
        <c:ser>
          <c:idx val="1"/>
          <c:order val="1"/>
          <c:tx>
            <c:strRef>
              <c:f>'1stQtrAnalysis'!$C$14:$C$15</c:f>
              <c:strCache>
                <c:ptCount val="2"/>
                <c:pt idx="0">
                  <c:v>Issue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'1stQtrAnalysis'!$A$16:$A$27</c:f>
              <c:strCache>
                <c:ptCount val="12"/>
                <c:pt idx="0">
                  <c:v>Abuse, neglect or exploitation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authorizaton or appeal request</c:v>
                </c:pt>
                <c:pt idx="4">
                  <c:v>Payment/billing issues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'1stQtrAnalysis'!$C$16:$C$27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A-41B2-8724-72AFCD12C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45888"/>
        <c:axId val="167847424"/>
      </c:barChart>
      <c:catAx>
        <c:axId val="1678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47424"/>
        <c:crosses val="autoZero"/>
        <c:auto val="1"/>
        <c:lblAlgn val="ctr"/>
        <c:lblOffset val="100"/>
        <c:noMultiLvlLbl val="0"/>
      </c:catAx>
      <c:valAx>
        <c:axId val="1678474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7845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Service Type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Data'!$A$24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'1stQtrAnalysis'!$D$16:$D$32</c:f>
              <c:strCache>
                <c:ptCount val="17"/>
                <c:pt idx="0">
                  <c:v>Dental Services</c:v>
                </c:pt>
                <c:pt idx="1">
                  <c:v>Durable Medical Equipment/ Disposable Medical Supplies (DME/DMS)</c:v>
                </c:pt>
                <c:pt idx="2">
                  <c:v>Gender affirming services</c:v>
                </c:pt>
                <c:pt idx="3">
                  <c:v>Home Health/Personal Care</c:v>
                </c:pt>
                <c:pt idx="4">
                  <c:v>Inpatient/Outpatient Hospital</c:v>
                </c:pt>
                <c:pt idx="5">
                  <c:v>Interpreter services</c:v>
                </c:pt>
                <c:pt idx="6">
                  <c:v>Mental Health/Behavioral Health/Substance Use</c:v>
                </c:pt>
                <c:pt idx="7">
                  <c:v>OB/GYN</c:v>
                </c:pt>
                <c:pt idx="8">
                  <c:v>Orthodontics</c:v>
                </c:pt>
                <c:pt idx="9">
                  <c:v>Physician</c:v>
                </c:pt>
                <c:pt idx="10">
                  <c:v>Prescription/Over-the-Counter Drugs</c:v>
                </c:pt>
                <c:pt idx="11">
                  <c:v>Physical/Occupational Therapy/Speech Language Pathology (PT/OT/SLP)</c:v>
                </c:pt>
                <c:pt idx="12">
                  <c:v>Skilled nursing facility (SNF)</c:v>
                </c:pt>
                <c:pt idx="13">
                  <c:v>Transportation </c:v>
                </c:pt>
                <c:pt idx="14">
                  <c:v>Vision </c:v>
                </c:pt>
                <c:pt idx="15">
                  <c:v>Other service type (Note in Summary of Issue column)</c:v>
                </c:pt>
                <c:pt idx="16">
                  <c:v>NA- Grievance does not involve a service</c:v>
                </c:pt>
              </c:strCache>
            </c:strRef>
          </c:cat>
          <c:val>
            <c:numRef>
              <c:f>'1stQtrAnalysis'!$E$16:$E$32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C-4ECE-A927-4B1657A08C1B}"/>
            </c:ext>
          </c:extLst>
        </c:ser>
        <c:ser>
          <c:idx val="1"/>
          <c:order val="1"/>
          <c:tx>
            <c:strRef>
              <c:f>'EOY Data'!$A$25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'1stQtrAnalysis'!$D$16:$D$32</c:f>
              <c:strCache>
                <c:ptCount val="17"/>
                <c:pt idx="0">
                  <c:v>Dental Services</c:v>
                </c:pt>
                <c:pt idx="1">
                  <c:v>Durable Medical Equipment/ Disposable Medical Supplies (DME/DMS)</c:v>
                </c:pt>
                <c:pt idx="2">
                  <c:v>Gender affirming services</c:v>
                </c:pt>
                <c:pt idx="3">
                  <c:v>Home Health/Personal Care</c:v>
                </c:pt>
                <c:pt idx="4">
                  <c:v>Inpatient/Outpatient Hospital</c:v>
                </c:pt>
                <c:pt idx="5">
                  <c:v>Interpreter services</c:v>
                </c:pt>
                <c:pt idx="6">
                  <c:v>Mental Health/Behavioral Health/Substance Use</c:v>
                </c:pt>
                <c:pt idx="7">
                  <c:v>OB/GYN</c:v>
                </c:pt>
                <c:pt idx="8">
                  <c:v>Orthodontics</c:v>
                </c:pt>
                <c:pt idx="9">
                  <c:v>Physician</c:v>
                </c:pt>
                <c:pt idx="10">
                  <c:v>Prescription/Over-the-Counter Drugs</c:v>
                </c:pt>
                <c:pt idx="11">
                  <c:v>Physical/Occupational Therapy/Speech Language Pathology (PT/OT/SLP)</c:v>
                </c:pt>
                <c:pt idx="12">
                  <c:v>Skilled nursing facility (SNF)</c:v>
                </c:pt>
                <c:pt idx="13">
                  <c:v>Transportation </c:v>
                </c:pt>
                <c:pt idx="14">
                  <c:v>Vision </c:v>
                </c:pt>
                <c:pt idx="15">
                  <c:v>Other service type (Note in Summary of Issue column)</c:v>
                </c:pt>
                <c:pt idx="16">
                  <c:v>NA- Grievance does not involve a service</c:v>
                </c:pt>
              </c:strCache>
            </c:strRef>
          </c:cat>
          <c:val>
            <c:numRef>
              <c:f>'2ndQtrAnalysis'!$E$16:$E$32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C-4ECE-A927-4B1657A08C1B}"/>
            </c:ext>
          </c:extLst>
        </c:ser>
        <c:ser>
          <c:idx val="2"/>
          <c:order val="2"/>
          <c:tx>
            <c:strRef>
              <c:f>'EOY Data'!$A$26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'1stQtrAnalysis'!$D$16:$D$32</c:f>
              <c:strCache>
                <c:ptCount val="17"/>
                <c:pt idx="0">
                  <c:v>Dental Services</c:v>
                </c:pt>
                <c:pt idx="1">
                  <c:v>Durable Medical Equipment/ Disposable Medical Supplies (DME/DMS)</c:v>
                </c:pt>
                <c:pt idx="2">
                  <c:v>Gender affirming services</c:v>
                </c:pt>
                <c:pt idx="3">
                  <c:v>Home Health/Personal Care</c:v>
                </c:pt>
                <c:pt idx="4">
                  <c:v>Inpatient/Outpatient Hospital</c:v>
                </c:pt>
                <c:pt idx="5">
                  <c:v>Interpreter services</c:v>
                </c:pt>
                <c:pt idx="6">
                  <c:v>Mental Health/Behavioral Health/Substance Use</c:v>
                </c:pt>
                <c:pt idx="7">
                  <c:v>OB/GYN</c:v>
                </c:pt>
                <c:pt idx="8">
                  <c:v>Orthodontics</c:v>
                </c:pt>
                <c:pt idx="9">
                  <c:v>Physician</c:v>
                </c:pt>
                <c:pt idx="10">
                  <c:v>Prescription/Over-the-Counter Drugs</c:v>
                </c:pt>
                <c:pt idx="11">
                  <c:v>Physical/Occupational Therapy/Speech Language Pathology (PT/OT/SLP)</c:v>
                </c:pt>
                <c:pt idx="12">
                  <c:v>Skilled nursing facility (SNF)</c:v>
                </c:pt>
                <c:pt idx="13">
                  <c:v>Transportation </c:v>
                </c:pt>
                <c:pt idx="14">
                  <c:v>Vision </c:v>
                </c:pt>
                <c:pt idx="15">
                  <c:v>Other service type (Note in Summary of Issue column)</c:v>
                </c:pt>
                <c:pt idx="16">
                  <c:v>NA- Grievance does not involve a service</c:v>
                </c:pt>
              </c:strCache>
            </c:strRef>
          </c:cat>
          <c:val>
            <c:numRef>
              <c:f>'3rdQtrAnalysis'!$E$16:$E$32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C-4ECE-A927-4B1657A08C1B}"/>
            </c:ext>
          </c:extLst>
        </c:ser>
        <c:ser>
          <c:idx val="3"/>
          <c:order val="3"/>
          <c:tx>
            <c:strRef>
              <c:f>'EOY Data'!$A$27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'1stQtrAnalysis'!$D$16:$D$32</c:f>
              <c:strCache>
                <c:ptCount val="17"/>
                <c:pt idx="0">
                  <c:v>Dental Services</c:v>
                </c:pt>
                <c:pt idx="1">
                  <c:v>Durable Medical Equipment/ Disposable Medical Supplies (DME/DMS)</c:v>
                </c:pt>
                <c:pt idx="2">
                  <c:v>Gender affirming services</c:v>
                </c:pt>
                <c:pt idx="3">
                  <c:v>Home Health/Personal Care</c:v>
                </c:pt>
                <c:pt idx="4">
                  <c:v>Inpatient/Outpatient Hospital</c:v>
                </c:pt>
                <c:pt idx="5">
                  <c:v>Interpreter services</c:v>
                </c:pt>
                <c:pt idx="6">
                  <c:v>Mental Health/Behavioral Health/Substance Use</c:v>
                </c:pt>
                <c:pt idx="7">
                  <c:v>OB/GYN</c:v>
                </c:pt>
                <c:pt idx="8">
                  <c:v>Orthodontics</c:v>
                </c:pt>
                <c:pt idx="9">
                  <c:v>Physician</c:v>
                </c:pt>
                <c:pt idx="10">
                  <c:v>Prescription/Over-the-Counter Drugs</c:v>
                </c:pt>
                <c:pt idx="11">
                  <c:v>Physical/Occupational Therapy/Speech Language Pathology (PT/OT/SLP)</c:v>
                </c:pt>
                <c:pt idx="12">
                  <c:v>Skilled nursing facility (SNF)</c:v>
                </c:pt>
                <c:pt idx="13">
                  <c:v>Transportation </c:v>
                </c:pt>
                <c:pt idx="14">
                  <c:v>Vision </c:v>
                </c:pt>
                <c:pt idx="15">
                  <c:v>Other service type (Note in Summary of Issue column)</c:v>
                </c:pt>
                <c:pt idx="16">
                  <c:v>NA- Grievance does not involve a service</c:v>
                </c:pt>
              </c:strCache>
            </c:strRef>
          </c:cat>
          <c:val>
            <c:numRef>
              <c:f>'4thQtrAnalysis'!$E$16:$E$32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6C-4ECE-A927-4B1657A08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68896"/>
        <c:axId val="173174784"/>
      </c:barChart>
      <c:catAx>
        <c:axId val="17316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174784"/>
        <c:crosses val="autoZero"/>
        <c:auto val="1"/>
        <c:lblAlgn val="ctr"/>
        <c:lblOffset val="100"/>
        <c:noMultiLvlLbl val="0"/>
      </c:catAx>
      <c:valAx>
        <c:axId val="17317478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3168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Resolution Type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Data'!$A$31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'1stQtrAnalysis'!$G$16:$G$26</c:f>
              <c:strCache>
                <c:ptCount val="11"/>
                <c:pt idx="0">
                  <c:v>DHS - Upheld HMO decision</c:v>
                </c:pt>
                <c:pt idx="1">
                  <c:v>DHS - Overturned HMO decision</c:v>
                </c:pt>
                <c:pt idx="2">
                  <c:v>DHS- Partially upheld HMO decision</c:v>
                </c:pt>
                <c:pt idx="3">
                  <c:v>HMO Committee - unfounded</c:v>
                </c:pt>
                <c:pt idx="4">
                  <c:v>HMO Committee - founded</c:v>
                </c:pt>
                <c:pt idx="5">
                  <c:v>HMO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Member disenrolled</c:v>
                </c:pt>
                <c:pt idx="9">
                  <c:v>Mediation- resolved</c:v>
                </c:pt>
                <c:pt idx="10">
                  <c:v>Pending/In Process</c:v>
                </c:pt>
              </c:strCache>
            </c:strRef>
          </c:cat>
          <c:val>
            <c:numRef>
              <c:f>'1stQtrAnalysis'!$H$16:$H$26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6-45FB-9CD1-799101378D6E}"/>
            </c:ext>
          </c:extLst>
        </c:ser>
        <c:ser>
          <c:idx val="1"/>
          <c:order val="1"/>
          <c:tx>
            <c:strRef>
              <c:f>'EOY Data'!$A$32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'1stQtrAnalysis'!$G$16:$G$26</c:f>
              <c:strCache>
                <c:ptCount val="11"/>
                <c:pt idx="0">
                  <c:v>DHS - Upheld HMO decision</c:v>
                </c:pt>
                <c:pt idx="1">
                  <c:v>DHS - Overturned HMO decision</c:v>
                </c:pt>
                <c:pt idx="2">
                  <c:v>DHS- Partially upheld HMO decision</c:v>
                </c:pt>
                <c:pt idx="3">
                  <c:v>HMO Committee - unfounded</c:v>
                </c:pt>
                <c:pt idx="4">
                  <c:v>HMO Committee - founded</c:v>
                </c:pt>
                <c:pt idx="5">
                  <c:v>HMO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Member disenrolled</c:v>
                </c:pt>
                <c:pt idx="9">
                  <c:v>Mediation- resolved</c:v>
                </c:pt>
                <c:pt idx="10">
                  <c:v>Pending/In Process</c:v>
                </c:pt>
              </c:strCache>
            </c:strRef>
          </c:cat>
          <c:val>
            <c:numRef>
              <c:f>'2ndQtrAnalysis'!$H$16:$H$26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6-45FB-9CD1-799101378D6E}"/>
            </c:ext>
          </c:extLst>
        </c:ser>
        <c:ser>
          <c:idx val="2"/>
          <c:order val="2"/>
          <c:tx>
            <c:strRef>
              <c:f>'EOY Data'!$A$33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'1stQtrAnalysis'!$G$16:$G$26</c:f>
              <c:strCache>
                <c:ptCount val="11"/>
                <c:pt idx="0">
                  <c:v>DHS - Upheld HMO decision</c:v>
                </c:pt>
                <c:pt idx="1">
                  <c:v>DHS - Overturned HMO decision</c:v>
                </c:pt>
                <c:pt idx="2">
                  <c:v>DHS- Partially upheld HMO decision</c:v>
                </c:pt>
                <c:pt idx="3">
                  <c:v>HMO Committee - unfounded</c:v>
                </c:pt>
                <c:pt idx="4">
                  <c:v>HMO Committee - founded</c:v>
                </c:pt>
                <c:pt idx="5">
                  <c:v>HMO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Member disenrolled</c:v>
                </c:pt>
                <c:pt idx="9">
                  <c:v>Mediation- resolved</c:v>
                </c:pt>
                <c:pt idx="10">
                  <c:v>Pending/In Process</c:v>
                </c:pt>
              </c:strCache>
            </c:strRef>
          </c:cat>
          <c:val>
            <c:numRef>
              <c:f>'3rdQtrAnalysis'!$H$16:$H$26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6-45FB-9CD1-799101378D6E}"/>
            </c:ext>
          </c:extLst>
        </c:ser>
        <c:ser>
          <c:idx val="3"/>
          <c:order val="3"/>
          <c:tx>
            <c:strRef>
              <c:f>'EOY Data'!$A$34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'1stQtrAnalysis'!$G$16:$G$26</c:f>
              <c:strCache>
                <c:ptCount val="11"/>
                <c:pt idx="0">
                  <c:v>DHS - Upheld HMO decision</c:v>
                </c:pt>
                <c:pt idx="1">
                  <c:v>DHS - Overturned HMO decision</c:v>
                </c:pt>
                <c:pt idx="2">
                  <c:v>DHS- Partially upheld HMO decision</c:v>
                </c:pt>
                <c:pt idx="3">
                  <c:v>HMO Committee - unfounded</c:v>
                </c:pt>
                <c:pt idx="4">
                  <c:v>HMO Committee - founded</c:v>
                </c:pt>
                <c:pt idx="5">
                  <c:v>HMO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Member disenrolled</c:v>
                </c:pt>
                <c:pt idx="9">
                  <c:v>Mediation- resolved</c:v>
                </c:pt>
                <c:pt idx="10">
                  <c:v>Pending/In Process</c:v>
                </c:pt>
              </c:strCache>
            </c:strRef>
          </c:cat>
          <c:val>
            <c:numRef>
              <c:f>'4thQtrAnalysis'!$H$16:$H$26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6-45FB-9CD1-799101378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208704"/>
        <c:axId val="173210240"/>
      </c:barChart>
      <c:catAx>
        <c:axId val="17320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210240"/>
        <c:crosses val="autoZero"/>
        <c:auto val="1"/>
        <c:lblAlgn val="ctr"/>
        <c:lblOffset val="100"/>
        <c:noMultiLvlLbl val="0"/>
      </c:catAx>
      <c:valAx>
        <c:axId val="17321024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3208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'1stQtrAnalysis'!$E$14:$E$15</c:f>
              <c:strCache>
                <c:ptCount val="2"/>
                <c:pt idx="0">
                  <c:v>Service Type, if applicable*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'1stQtrAnalysis'!$D$16:$D$33</c:f>
              <c:strCache>
                <c:ptCount val="18"/>
                <c:pt idx="0">
                  <c:v>Dental Services</c:v>
                </c:pt>
                <c:pt idx="1">
                  <c:v>Durable Medical Equipment/ Disposable Medical Supplies (DME/DMS)</c:v>
                </c:pt>
                <c:pt idx="2">
                  <c:v>Gender affirming services</c:v>
                </c:pt>
                <c:pt idx="3">
                  <c:v>Home Health/Personal Care</c:v>
                </c:pt>
                <c:pt idx="4">
                  <c:v>Inpatient/Outpatient Hospital</c:v>
                </c:pt>
                <c:pt idx="5">
                  <c:v>Interpreter services</c:v>
                </c:pt>
                <c:pt idx="6">
                  <c:v>Mental Health/Behavioral Health/Substance Use</c:v>
                </c:pt>
                <c:pt idx="7">
                  <c:v>OB/GYN</c:v>
                </c:pt>
                <c:pt idx="8">
                  <c:v>Orthodontics</c:v>
                </c:pt>
                <c:pt idx="9">
                  <c:v>Physician</c:v>
                </c:pt>
                <c:pt idx="10">
                  <c:v>Prescription/Over-the-Counter Drugs</c:v>
                </c:pt>
                <c:pt idx="11">
                  <c:v>Physical/Occupational Therapy/Speech Language Pathology (PT/OT/SLP)</c:v>
                </c:pt>
                <c:pt idx="12">
                  <c:v>Skilled nursing facility (SNF)</c:v>
                </c:pt>
                <c:pt idx="13">
                  <c:v>Transportation </c:v>
                </c:pt>
                <c:pt idx="14">
                  <c:v>Vision </c:v>
                </c:pt>
                <c:pt idx="15">
                  <c:v>Other service type (Note in Summary of Issue column)</c:v>
                </c:pt>
                <c:pt idx="16">
                  <c:v>NA- Grievance does not involve a service</c:v>
                </c:pt>
                <c:pt idx="17">
                  <c:v>Final Total</c:v>
                </c:pt>
              </c:strCache>
            </c:strRef>
          </c:cat>
          <c:val>
            <c:numRef>
              <c:f>'1stQtrAnalysis'!$E$16:$E$33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2-463D-9570-829F3A73B349}"/>
            </c:ext>
          </c:extLst>
        </c:ser>
        <c:ser>
          <c:idx val="1"/>
          <c:order val="1"/>
          <c:tx>
            <c:strRef>
              <c:f>'1stQtrAnalysis'!$F$14:$F$15</c:f>
              <c:strCache>
                <c:ptCount val="2"/>
                <c:pt idx="0">
                  <c:v>Service Type, if applicable*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'1stQtrAnalysis'!$D$16:$D$33</c:f>
              <c:strCache>
                <c:ptCount val="18"/>
                <c:pt idx="0">
                  <c:v>Dental Services</c:v>
                </c:pt>
                <c:pt idx="1">
                  <c:v>Durable Medical Equipment/ Disposable Medical Supplies (DME/DMS)</c:v>
                </c:pt>
                <c:pt idx="2">
                  <c:v>Gender affirming services</c:v>
                </c:pt>
                <c:pt idx="3">
                  <c:v>Home Health/Personal Care</c:v>
                </c:pt>
                <c:pt idx="4">
                  <c:v>Inpatient/Outpatient Hospital</c:v>
                </c:pt>
                <c:pt idx="5">
                  <c:v>Interpreter services</c:v>
                </c:pt>
                <c:pt idx="6">
                  <c:v>Mental Health/Behavioral Health/Substance Use</c:v>
                </c:pt>
                <c:pt idx="7">
                  <c:v>OB/GYN</c:v>
                </c:pt>
                <c:pt idx="8">
                  <c:v>Orthodontics</c:v>
                </c:pt>
                <c:pt idx="9">
                  <c:v>Physician</c:v>
                </c:pt>
                <c:pt idx="10">
                  <c:v>Prescription/Over-the-Counter Drugs</c:v>
                </c:pt>
                <c:pt idx="11">
                  <c:v>Physical/Occupational Therapy/Speech Language Pathology (PT/OT/SLP)</c:v>
                </c:pt>
                <c:pt idx="12">
                  <c:v>Skilled nursing facility (SNF)</c:v>
                </c:pt>
                <c:pt idx="13">
                  <c:v>Transportation </c:v>
                </c:pt>
                <c:pt idx="14">
                  <c:v>Vision </c:v>
                </c:pt>
                <c:pt idx="15">
                  <c:v>Other service type (Note in Summary of Issue column)</c:v>
                </c:pt>
                <c:pt idx="16">
                  <c:v>NA- Grievance does not involve a service</c:v>
                </c:pt>
                <c:pt idx="17">
                  <c:v>Final Total</c:v>
                </c:pt>
              </c:strCache>
            </c:strRef>
          </c:cat>
          <c:val>
            <c:numRef>
              <c:f>'1stQtrAnalysis'!$F$16:$F$23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2-463D-9570-829F3A73B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99520"/>
        <c:axId val="167901056"/>
      </c:barChart>
      <c:catAx>
        <c:axId val="16789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901056"/>
        <c:crosses val="autoZero"/>
        <c:auto val="1"/>
        <c:lblAlgn val="ctr"/>
        <c:lblOffset val="100"/>
        <c:noMultiLvlLbl val="0"/>
      </c:catAx>
      <c:valAx>
        <c:axId val="1679010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7899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'1stQtrAnalysis'!$H$14:$H$15</c:f>
              <c:strCache>
                <c:ptCount val="2"/>
                <c:pt idx="0">
                  <c:v>Resolution Type*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'1stQtrAnalysis'!$G$16:$G$27</c:f>
              <c:strCache>
                <c:ptCount val="12"/>
                <c:pt idx="0">
                  <c:v>DHS - Upheld HMO decision</c:v>
                </c:pt>
                <c:pt idx="1">
                  <c:v>DHS - Overturned HMO decision</c:v>
                </c:pt>
                <c:pt idx="2">
                  <c:v>DHS- Partially upheld HMO decision</c:v>
                </c:pt>
                <c:pt idx="3">
                  <c:v>HMO Committee - unfounded</c:v>
                </c:pt>
                <c:pt idx="4">
                  <c:v>HMO Committee - founded</c:v>
                </c:pt>
                <c:pt idx="5">
                  <c:v>HMO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Member disenrolled</c:v>
                </c:pt>
                <c:pt idx="9">
                  <c:v>Mediation- resolved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'1stQtrAnalysis'!$H$16:$H$27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3-4963-9B7C-DBF05E614136}"/>
            </c:ext>
          </c:extLst>
        </c:ser>
        <c:ser>
          <c:idx val="1"/>
          <c:order val="1"/>
          <c:tx>
            <c:strRef>
              <c:f>'1stQtrAnalysis'!$I$14:$I$15</c:f>
              <c:strCache>
                <c:ptCount val="2"/>
                <c:pt idx="0">
                  <c:v>Resolution Type*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'1stQtrAnalysis'!$G$16:$G$27</c:f>
              <c:strCache>
                <c:ptCount val="12"/>
                <c:pt idx="0">
                  <c:v>DHS - Upheld HMO decision</c:v>
                </c:pt>
                <c:pt idx="1">
                  <c:v>DHS - Overturned HMO decision</c:v>
                </c:pt>
                <c:pt idx="2">
                  <c:v>DHS- Partially upheld HMO decision</c:v>
                </c:pt>
                <c:pt idx="3">
                  <c:v>HMO Committee - unfounded</c:v>
                </c:pt>
                <c:pt idx="4">
                  <c:v>HMO Committee - founded</c:v>
                </c:pt>
                <c:pt idx="5">
                  <c:v>HMO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Member disenrolled</c:v>
                </c:pt>
                <c:pt idx="9">
                  <c:v>Mediation- resolved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'1stQtrAnalysis'!$I$16:$I$27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3-4963-9B7C-DBF05E614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80032"/>
        <c:axId val="168493824"/>
      </c:barChart>
      <c:catAx>
        <c:axId val="16798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493824"/>
        <c:crosses val="autoZero"/>
        <c:auto val="1"/>
        <c:lblAlgn val="ctr"/>
        <c:lblOffset val="100"/>
        <c:noMultiLvlLbl val="0"/>
      </c:catAx>
      <c:valAx>
        <c:axId val="1684938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7980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'2ndQtrAnalysis'!$B$2:$B$3</c:f>
              <c:strCache>
                <c:ptCount val="2"/>
                <c:pt idx="0">
                  <c:v>Grievance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'2ndQtrAnalysis'!$A$4:$A$6</c:f>
              <c:strCache>
                <c:ptCount val="3"/>
                <c:pt idx="0">
                  <c:v>HMO</c:v>
                </c:pt>
                <c:pt idx="1">
                  <c:v>DHS</c:v>
                </c:pt>
                <c:pt idx="2">
                  <c:v>Final Total</c:v>
                </c:pt>
              </c:strCache>
            </c:strRef>
          </c:cat>
          <c:val>
            <c:numRef>
              <c:f>'2ndQtrAnalysis'!$B$4:$B$6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5-4E30-B5BE-4C91916E2CED}"/>
            </c:ext>
          </c:extLst>
        </c:ser>
        <c:ser>
          <c:idx val="1"/>
          <c:order val="1"/>
          <c:tx>
            <c:strRef>
              <c:f>'2ndQtrAnalysis'!$C$2:$C$3</c:f>
              <c:strCache>
                <c:ptCount val="2"/>
                <c:pt idx="0">
                  <c:v>Grievance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'2ndQtrAnalysis'!$A$4:$A$6</c:f>
              <c:strCache>
                <c:ptCount val="3"/>
                <c:pt idx="0">
                  <c:v>HMO</c:v>
                </c:pt>
                <c:pt idx="1">
                  <c:v>DHS</c:v>
                </c:pt>
                <c:pt idx="2">
                  <c:v>Final Total</c:v>
                </c:pt>
              </c:strCache>
            </c:strRef>
          </c:cat>
          <c:val>
            <c:numRef>
              <c:f>'2ndQtrAnalysis'!$C$4:$C$6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5-4E30-B5BE-4C91916E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85856"/>
        <c:axId val="168587648"/>
      </c:barChart>
      <c:catAx>
        <c:axId val="16858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587648"/>
        <c:crosses val="autoZero"/>
        <c:auto val="1"/>
        <c:lblAlgn val="ctr"/>
        <c:lblOffset val="100"/>
        <c:noMultiLvlLbl val="0"/>
      </c:catAx>
      <c:valAx>
        <c:axId val="16858764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8585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'2ndQtrAnalysis'!$B$14:$B$15</c:f>
              <c:strCache>
                <c:ptCount val="2"/>
                <c:pt idx="0">
                  <c:v>Issue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'2ndQtrAnalysis'!$A$16:$A$27</c:f>
              <c:strCache>
                <c:ptCount val="12"/>
                <c:pt idx="0">
                  <c:v>Abuse, neglect or exploitation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authorizaton or appeal request</c:v>
                </c:pt>
                <c:pt idx="4">
                  <c:v>Payment/billing issues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'2ndQtrAnalysis'!$B$16:$B$27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1-4C8E-851B-2BA8C178A3EB}"/>
            </c:ext>
          </c:extLst>
        </c:ser>
        <c:ser>
          <c:idx val="1"/>
          <c:order val="1"/>
          <c:tx>
            <c:strRef>
              <c:f>'2ndQtrAnalysis'!$C$14:$C$15</c:f>
              <c:strCache>
                <c:ptCount val="2"/>
                <c:pt idx="0">
                  <c:v>Issue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'2ndQtrAnalysis'!$A$16:$A$27</c:f>
              <c:strCache>
                <c:ptCount val="12"/>
                <c:pt idx="0">
                  <c:v>Abuse, neglect or exploitation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authorizaton or appeal request</c:v>
                </c:pt>
                <c:pt idx="4">
                  <c:v>Payment/billing issues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'2ndQtrAnalysis'!$C$16:$C$27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1-4C8E-851B-2BA8C178A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08960"/>
        <c:axId val="168410496"/>
      </c:barChart>
      <c:catAx>
        <c:axId val="1684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410496"/>
        <c:crosses val="autoZero"/>
        <c:auto val="1"/>
        <c:lblAlgn val="ctr"/>
        <c:lblOffset val="100"/>
        <c:noMultiLvlLbl val="0"/>
      </c:catAx>
      <c:valAx>
        <c:axId val="1684104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8408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'2ndQtrAnalysis'!$E$14:$E$15</c:f>
              <c:strCache>
                <c:ptCount val="2"/>
                <c:pt idx="0">
                  <c:v>Service Type, if applicable*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'2ndQtrAnalysis'!$D$16:$D$33</c:f>
              <c:strCache>
                <c:ptCount val="18"/>
                <c:pt idx="0">
                  <c:v>Dental Services</c:v>
                </c:pt>
                <c:pt idx="1">
                  <c:v>Durable Medical Equipment/ Disposable Medical Supplies (DME/DMS)</c:v>
                </c:pt>
                <c:pt idx="2">
                  <c:v>Gender affirming services</c:v>
                </c:pt>
                <c:pt idx="3">
                  <c:v>Home Health/Personal Care</c:v>
                </c:pt>
                <c:pt idx="4">
                  <c:v>Inpatient/Outpatient Hospital</c:v>
                </c:pt>
                <c:pt idx="5">
                  <c:v>Interpreter services</c:v>
                </c:pt>
                <c:pt idx="6">
                  <c:v>Mental Health/Behavioral Health/Substance Use</c:v>
                </c:pt>
                <c:pt idx="7">
                  <c:v>OB/GYN</c:v>
                </c:pt>
                <c:pt idx="8">
                  <c:v>Orthodontics</c:v>
                </c:pt>
                <c:pt idx="9">
                  <c:v>Physician</c:v>
                </c:pt>
                <c:pt idx="10">
                  <c:v>Prescription/Over-the-Counter Drugs</c:v>
                </c:pt>
                <c:pt idx="11">
                  <c:v>Physical/Occupational Therapy/Speech Language Pathology (PT/OT/SLP)</c:v>
                </c:pt>
                <c:pt idx="12">
                  <c:v>Skilled nursing facility (SNF)</c:v>
                </c:pt>
                <c:pt idx="13">
                  <c:v>Transportation </c:v>
                </c:pt>
                <c:pt idx="14">
                  <c:v>Vision </c:v>
                </c:pt>
                <c:pt idx="15">
                  <c:v>Other service type (Note in Summary of Issue column)</c:v>
                </c:pt>
                <c:pt idx="16">
                  <c:v>NA- Grievance does not involve a service</c:v>
                </c:pt>
                <c:pt idx="17">
                  <c:v>Final Total</c:v>
                </c:pt>
              </c:strCache>
            </c:strRef>
          </c:cat>
          <c:val>
            <c:numRef>
              <c:f>'2ndQtrAnalysis'!$E$16:$E$33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9-479F-8233-54AA48D5DD47}"/>
            </c:ext>
          </c:extLst>
        </c:ser>
        <c:ser>
          <c:idx val="1"/>
          <c:order val="1"/>
          <c:tx>
            <c:strRef>
              <c:f>'2ndQtrAnalysis'!$F$14:$F$15</c:f>
              <c:strCache>
                <c:ptCount val="2"/>
                <c:pt idx="0">
                  <c:v>Service Type, if applicable*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'2ndQtrAnalysis'!$D$16:$D$33</c:f>
              <c:strCache>
                <c:ptCount val="18"/>
                <c:pt idx="0">
                  <c:v>Dental Services</c:v>
                </c:pt>
                <c:pt idx="1">
                  <c:v>Durable Medical Equipment/ Disposable Medical Supplies (DME/DMS)</c:v>
                </c:pt>
                <c:pt idx="2">
                  <c:v>Gender affirming services</c:v>
                </c:pt>
                <c:pt idx="3">
                  <c:v>Home Health/Personal Care</c:v>
                </c:pt>
                <c:pt idx="4">
                  <c:v>Inpatient/Outpatient Hospital</c:v>
                </c:pt>
                <c:pt idx="5">
                  <c:v>Interpreter services</c:v>
                </c:pt>
                <c:pt idx="6">
                  <c:v>Mental Health/Behavioral Health/Substance Use</c:v>
                </c:pt>
                <c:pt idx="7">
                  <c:v>OB/GYN</c:v>
                </c:pt>
                <c:pt idx="8">
                  <c:v>Orthodontics</c:v>
                </c:pt>
                <c:pt idx="9">
                  <c:v>Physician</c:v>
                </c:pt>
                <c:pt idx="10">
                  <c:v>Prescription/Over-the-Counter Drugs</c:v>
                </c:pt>
                <c:pt idx="11">
                  <c:v>Physical/Occupational Therapy/Speech Language Pathology (PT/OT/SLP)</c:v>
                </c:pt>
                <c:pt idx="12">
                  <c:v>Skilled nursing facility (SNF)</c:v>
                </c:pt>
                <c:pt idx="13">
                  <c:v>Transportation </c:v>
                </c:pt>
                <c:pt idx="14">
                  <c:v>Vision </c:v>
                </c:pt>
                <c:pt idx="15">
                  <c:v>Other service type (Note in Summary of Issue column)</c:v>
                </c:pt>
                <c:pt idx="16">
                  <c:v>NA- Grievance does not involve a service</c:v>
                </c:pt>
                <c:pt idx="17">
                  <c:v>Final Total</c:v>
                </c:pt>
              </c:strCache>
            </c:strRef>
          </c:cat>
          <c:val>
            <c:numRef>
              <c:f>'2ndQtrAnalysis'!$F$16:$F$33</c:f>
              <c:numCache>
                <c:formatCode>0.00%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9-479F-8233-54AA48D5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29472"/>
        <c:axId val="171135360"/>
      </c:barChart>
      <c:catAx>
        <c:axId val="17112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135360"/>
        <c:crosses val="autoZero"/>
        <c:auto val="1"/>
        <c:lblAlgn val="ctr"/>
        <c:lblOffset val="100"/>
        <c:noMultiLvlLbl val="0"/>
      </c:catAx>
      <c:valAx>
        <c:axId val="1711353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129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'2ndQtrAnalysis'!$H$14:$H$15</c:f>
              <c:strCache>
                <c:ptCount val="2"/>
                <c:pt idx="0">
                  <c:v>Resolution Type*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'2ndQtrAnalysis'!$G$16:$G$27</c:f>
              <c:strCache>
                <c:ptCount val="12"/>
                <c:pt idx="0">
                  <c:v>DHS - Upheld HMO decision</c:v>
                </c:pt>
                <c:pt idx="1">
                  <c:v>DHS - Overturned HMO decision</c:v>
                </c:pt>
                <c:pt idx="2">
                  <c:v>DHS- Partially upheld HMO decision</c:v>
                </c:pt>
                <c:pt idx="3">
                  <c:v>HMO Committee - unfounded</c:v>
                </c:pt>
                <c:pt idx="4">
                  <c:v>HMO Committee - founded</c:v>
                </c:pt>
                <c:pt idx="5">
                  <c:v>HMO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Member disenrolled</c:v>
                </c:pt>
                <c:pt idx="9">
                  <c:v>Mediation- resolved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'2ndQtrAnalysis'!$H$16:$H$27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D-4A37-A1A5-07A3FF94109A}"/>
            </c:ext>
          </c:extLst>
        </c:ser>
        <c:ser>
          <c:idx val="1"/>
          <c:order val="1"/>
          <c:tx>
            <c:strRef>
              <c:f>'2ndQtrAnalysis'!$I$14:$I$15</c:f>
              <c:strCache>
                <c:ptCount val="2"/>
                <c:pt idx="0">
                  <c:v>Resolution Type*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'2ndQtrAnalysis'!$G$16:$G$27</c:f>
              <c:strCache>
                <c:ptCount val="12"/>
                <c:pt idx="0">
                  <c:v>DHS - Upheld HMO decision</c:v>
                </c:pt>
                <c:pt idx="1">
                  <c:v>DHS - Overturned HMO decision</c:v>
                </c:pt>
                <c:pt idx="2">
                  <c:v>DHS- Partially upheld HMO decision</c:v>
                </c:pt>
                <c:pt idx="3">
                  <c:v>HMO Committee - unfounded</c:v>
                </c:pt>
                <c:pt idx="4">
                  <c:v>HMO Committee - founded</c:v>
                </c:pt>
                <c:pt idx="5">
                  <c:v>HMO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Member disenrolled</c:v>
                </c:pt>
                <c:pt idx="9">
                  <c:v>Mediation- resolved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'2ndQtrAnalysis'!$I$16:$I$27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D-4A37-A1A5-07A3FF941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89760"/>
        <c:axId val="171191296"/>
      </c:barChart>
      <c:catAx>
        <c:axId val="17118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191296"/>
        <c:crosses val="autoZero"/>
        <c:auto val="1"/>
        <c:lblAlgn val="ctr"/>
        <c:lblOffset val="100"/>
        <c:noMultiLvlLbl val="0"/>
      </c:catAx>
      <c:valAx>
        <c:axId val="1711912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189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'3rdQtrAnalysis'!$B$2:$B$3</c:f>
              <c:strCache>
                <c:ptCount val="2"/>
                <c:pt idx="0">
                  <c:v>Grievance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'3rdQtrAnalysis'!$A$4:$A$6</c:f>
              <c:strCache>
                <c:ptCount val="3"/>
                <c:pt idx="0">
                  <c:v>HMO</c:v>
                </c:pt>
                <c:pt idx="1">
                  <c:v>DHS</c:v>
                </c:pt>
                <c:pt idx="2">
                  <c:v>Final Total</c:v>
                </c:pt>
              </c:strCache>
            </c:strRef>
          </c:cat>
          <c:val>
            <c:numRef>
              <c:f>'3rdQtrAnalysis'!$B$4:$B$6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D-4395-B4C9-9A3E7BB261D2}"/>
            </c:ext>
          </c:extLst>
        </c:ser>
        <c:ser>
          <c:idx val="1"/>
          <c:order val="1"/>
          <c:tx>
            <c:strRef>
              <c:f>'3rdQtrAnalysis'!$C$2:$C$3</c:f>
              <c:strCache>
                <c:ptCount val="2"/>
                <c:pt idx="0">
                  <c:v>Grievance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'3rdQtrAnalysis'!$A$4:$A$6</c:f>
              <c:strCache>
                <c:ptCount val="3"/>
                <c:pt idx="0">
                  <c:v>HMO</c:v>
                </c:pt>
                <c:pt idx="1">
                  <c:v>DHS</c:v>
                </c:pt>
                <c:pt idx="2">
                  <c:v>Final Total</c:v>
                </c:pt>
              </c:strCache>
            </c:strRef>
          </c:cat>
          <c:val>
            <c:numRef>
              <c:f>'3rdQtrAnalysis'!$C$4:$C$6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D-4395-B4C9-9A3E7BB2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09216"/>
        <c:axId val="168810752"/>
      </c:barChart>
      <c:catAx>
        <c:axId val="16880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810752"/>
        <c:crosses val="autoZero"/>
        <c:auto val="1"/>
        <c:lblAlgn val="ctr"/>
        <c:lblOffset val="100"/>
        <c:noMultiLvlLbl val="0"/>
      </c:catAx>
      <c:valAx>
        <c:axId val="16881075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8809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339090</xdr:colOff>
      <xdr:row>0</xdr:row>
      <xdr:rowOff>125730</xdr:rowOff>
    </xdr:from>
    <xdr:to>
      <xdr:col>19</xdr:col>
      <xdr:colOff>3810</xdr:colOff>
      <xdr:row>27</xdr:row>
      <xdr:rowOff>140970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</xdr:row>
      <xdr:rowOff>76200</xdr:rowOff>
    </xdr:from>
    <xdr:to>
      <xdr:col>20</xdr:col>
      <xdr:colOff>579120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</xdr:row>
      <xdr:rowOff>30480</xdr:rowOff>
    </xdr:from>
    <xdr:to>
      <xdr:col>20</xdr:col>
      <xdr:colOff>381000</xdr:colOff>
      <xdr:row>28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</xdr:colOff>
      <xdr:row>1</xdr:row>
      <xdr:rowOff>28575</xdr:rowOff>
    </xdr:from>
    <xdr:to>
      <xdr:col>18</xdr:col>
      <xdr:colOff>590550</xdr:colOff>
      <xdr:row>34</xdr:row>
      <xdr:rowOff>158115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</xdr:row>
      <xdr:rowOff>15240</xdr:rowOff>
    </xdr:from>
    <xdr:to>
      <xdr:col>18</xdr:col>
      <xdr:colOff>548640</xdr:colOff>
      <xdr:row>28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</xdr:row>
      <xdr:rowOff>76200</xdr:rowOff>
    </xdr:from>
    <xdr:to>
      <xdr:col>20</xdr:col>
      <xdr:colOff>579120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281939</xdr:colOff>
      <xdr:row>1</xdr:row>
      <xdr:rowOff>30480</xdr:rowOff>
    </xdr:from>
    <xdr:to>
      <xdr:col>20</xdr:col>
      <xdr:colOff>276224</xdr:colOff>
      <xdr:row>28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</xdr:row>
      <xdr:rowOff>0</xdr:rowOff>
    </xdr:from>
    <xdr:to>
      <xdr:col>19</xdr:col>
      <xdr:colOff>0</xdr:colOff>
      <xdr:row>34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20</xdr:row>
      <xdr:rowOff>133350</xdr:rowOff>
    </xdr:from>
    <xdr:to>
      <xdr:col>32</xdr:col>
      <xdr:colOff>447675</xdr:colOff>
      <xdr:row>40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342901</xdr:colOff>
      <xdr:row>1</xdr:row>
      <xdr:rowOff>28574</xdr:rowOff>
    </xdr:from>
    <xdr:to>
      <xdr:col>10</xdr:col>
      <xdr:colOff>276225</xdr:colOff>
      <xdr:row>19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438150</xdr:colOff>
      <xdr:row>0</xdr:row>
      <xdr:rowOff>76200</xdr:rowOff>
    </xdr:from>
    <xdr:to>
      <xdr:col>20</xdr:col>
      <xdr:colOff>561975</xdr:colOff>
      <xdr:row>19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266700</xdr:colOff>
      <xdr:row>42</xdr:row>
      <xdr:rowOff>9524</xdr:rowOff>
    </xdr:from>
    <xdr:to>
      <xdr:col>32</xdr:col>
      <xdr:colOff>438150</xdr:colOff>
      <xdr:row>68</xdr:row>
      <xdr:rowOff>76199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285749</xdr:colOff>
      <xdr:row>70</xdr:row>
      <xdr:rowOff>161924</xdr:rowOff>
    </xdr:from>
    <xdr:to>
      <xdr:col>32</xdr:col>
      <xdr:colOff>419100</xdr:colOff>
      <xdr:row>94</xdr:row>
      <xdr:rowOff>152399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53340</xdr:rowOff>
    </xdr:from>
    <xdr:to>
      <xdr:col>20</xdr:col>
      <xdr:colOff>342900</xdr:colOff>
      <xdr:row>27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60960</xdr:rowOff>
    </xdr:from>
    <xdr:to>
      <xdr:col>19</xdr:col>
      <xdr:colOff>289560</xdr:colOff>
      <xdr:row>28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68580</xdr:rowOff>
    </xdr:from>
    <xdr:to>
      <xdr:col>19</xdr:col>
      <xdr:colOff>7620</xdr:colOff>
      <xdr:row>34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</xdr:row>
      <xdr:rowOff>15240</xdr:rowOff>
    </xdr:from>
    <xdr:to>
      <xdr:col>18</xdr:col>
      <xdr:colOff>548640</xdr:colOff>
      <xdr:row>28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207645</xdr:colOff>
      <xdr:row>1</xdr:row>
      <xdr:rowOff>133350</xdr:rowOff>
    </xdr:from>
    <xdr:to>
      <xdr:col>20</xdr:col>
      <xdr:colOff>550545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</xdr:row>
      <xdr:rowOff>30480</xdr:rowOff>
    </xdr:from>
    <xdr:to>
      <xdr:col>20</xdr:col>
      <xdr:colOff>419100</xdr:colOff>
      <xdr:row>28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</xdr:row>
      <xdr:rowOff>0</xdr:rowOff>
    </xdr:from>
    <xdr:to>
      <xdr:col>19</xdr:col>
      <xdr:colOff>0</xdr:colOff>
      <xdr:row>34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293370</xdr:colOff>
      <xdr:row>1</xdr:row>
      <xdr:rowOff>53340</xdr:rowOff>
    </xdr:from>
    <xdr:to>
      <xdr:col>18</xdr:col>
      <xdr:colOff>567690</xdr:colOff>
      <xdr:row>28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hs.wisconsin.gov/forms/f03112ai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hs.wisconsin.gov/forms/f03112ai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hs.wisconsin.gov/forms/f03112a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hs.wisconsin.gov/forms/f03112ai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</sheetPr>
  <dimension ref="A1:X204"/>
  <sheetViews>
    <sheetView tabSelected="1" zoomScale="98" zoomScaleNormal="98" workbookViewId="0">
      <pane ySplit="6" topLeftCell="A7" activePane="bottomLeft" state="frozen"/>
      <selection pane="bottomLeft" activeCell="K7" sqref="K7:K24"/>
    </sheetView>
  </sheetViews>
  <sheetFormatPr defaultColWidth="8.88671875" defaultRowHeight="13.2" x14ac:dyDescent="0.25"/>
  <cols>
    <col min="1" max="1" width="15.109375" style="9" customWidth="1"/>
    <col min="2" max="4" width="22.109375" style="9" customWidth="1"/>
    <col min="5" max="5" width="16.88671875" style="9" customWidth="1"/>
    <col min="6" max="6" width="23" style="9" customWidth="1"/>
    <col min="7" max="7" width="17" style="9" customWidth="1"/>
    <col min="8" max="8" width="30.6640625" style="9" customWidth="1"/>
    <col min="9" max="9" width="49.44140625" style="9" customWidth="1"/>
    <col min="10" max="10" width="31" style="9" customWidth="1"/>
    <col min="11" max="11" width="34.6640625" style="9" customWidth="1"/>
    <col min="12" max="12" width="53.109375" style="9" customWidth="1"/>
    <col min="13" max="13" width="21.5546875" style="9" customWidth="1"/>
    <col min="14" max="14" width="28.109375" style="9" customWidth="1"/>
    <col min="15" max="15" width="33.6640625" style="9" customWidth="1"/>
    <col min="16" max="16" width="53.109375" style="9" customWidth="1"/>
    <col min="17" max="17" width="18.109375" style="9" customWidth="1"/>
    <col min="18" max="19" width="53.109375" style="9" customWidth="1"/>
    <col min="20" max="21" width="29" style="9" customWidth="1"/>
    <col min="22" max="22" width="51.33203125" style="9" customWidth="1"/>
    <col min="23" max="23" width="15.44140625" style="9" customWidth="1"/>
    <col min="24" max="24" width="20.88671875" style="9" customWidth="1"/>
    <col min="25" max="16384" width="8.88671875" style="11"/>
  </cols>
  <sheetData>
    <row r="1" spans="1:24" s="8" customFormat="1" ht="39" customHeight="1" x14ac:dyDescent="0.25">
      <c r="A1" s="86" t="s">
        <v>183</v>
      </c>
      <c r="B1" s="86"/>
      <c r="C1" s="86"/>
      <c r="D1" s="86"/>
      <c r="E1" s="86"/>
      <c r="F1" s="87" t="s">
        <v>160</v>
      </c>
      <c r="G1" s="87"/>
      <c r="H1" s="87"/>
      <c r="I1" s="87"/>
      <c r="J1" s="87"/>
      <c r="K1" s="87"/>
      <c r="L1" s="87"/>
      <c r="M1" s="87"/>
      <c r="N1" s="65"/>
      <c r="O1" s="66" t="s">
        <v>89</v>
      </c>
      <c r="P1" s="26" t="s">
        <v>55</v>
      </c>
      <c r="Q1" s="27"/>
      <c r="R1" s="27"/>
      <c r="S1" s="27"/>
      <c r="T1" s="27"/>
      <c r="U1" s="27"/>
      <c r="V1" s="27"/>
      <c r="W1" s="27"/>
      <c r="X1" s="27"/>
    </row>
    <row r="2" spans="1:24" ht="31.8" customHeight="1" x14ac:dyDescent="0.25">
      <c r="A2" s="67"/>
      <c r="B2" s="16" t="s">
        <v>55</v>
      </c>
      <c r="C2" s="16"/>
      <c r="D2" s="16"/>
      <c r="E2" s="16"/>
      <c r="F2" s="17" t="s">
        <v>165</v>
      </c>
      <c r="G2" s="60"/>
      <c r="H2" s="17" t="s">
        <v>55</v>
      </c>
      <c r="I2" s="17"/>
      <c r="J2" s="17"/>
      <c r="K2" s="17" t="s">
        <v>55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1" customHeight="1" x14ac:dyDescent="0.3">
      <c r="A3" s="29" t="s">
        <v>103</v>
      </c>
      <c r="B3" s="10"/>
      <c r="C3" s="10"/>
      <c r="D3" s="10"/>
      <c r="E3" s="16"/>
      <c r="F3" s="16"/>
      <c r="G3" s="16"/>
      <c r="H3" s="17" t="s">
        <v>55</v>
      </c>
      <c r="I3" s="17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7" customHeight="1" x14ac:dyDescent="0.3">
      <c r="A4" s="58" t="s">
        <v>96</v>
      </c>
      <c r="B4" s="59" t="s">
        <v>104</v>
      </c>
      <c r="C4" s="59"/>
      <c r="D4" s="10"/>
      <c r="E4" s="16" t="s">
        <v>168</v>
      </c>
      <c r="F4" s="88" t="s">
        <v>167</v>
      </c>
      <c r="G4" s="88"/>
      <c r="H4" s="88"/>
      <c r="I4" s="17"/>
      <c r="J4" s="17"/>
      <c r="K4" s="17"/>
      <c r="L4" s="16"/>
      <c r="M4" s="16"/>
      <c r="N4" s="16"/>
      <c r="P4" s="16"/>
      <c r="R4" s="17" t="s">
        <v>99</v>
      </c>
      <c r="S4" s="16"/>
      <c r="T4" s="16"/>
      <c r="U4" s="16"/>
      <c r="V4" s="16"/>
      <c r="W4" s="16"/>
      <c r="X4" s="16"/>
    </row>
    <row r="5" spans="1:24" ht="24.9" customHeight="1" thickBot="1" x14ac:dyDescent="0.35">
      <c r="A5" s="29" t="s">
        <v>54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s="64" customFormat="1" ht="88.5" customHeight="1" thickTop="1" thickBot="1" x14ac:dyDescent="0.3">
      <c r="A6" s="61" t="s">
        <v>113</v>
      </c>
      <c r="B6" s="61" t="s">
        <v>112</v>
      </c>
      <c r="C6" s="61" t="s">
        <v>145</v>
      </c>
      <c r="D6" s="61" t="s">
        <v>95</v>
      </c>
      <c r="E6" s="61" t="s">
        <v>150</v>
      </c>
      <c r="F6" s="61" t="s">
        <v>114</v>
      </c>
      <c r="G6" s="61" t="s">
        <v>139</v>
      </c>
      <c r="H6" s="61" t="s">
        <v>53</v>
      </c>
      <c r="I6" s="61" t="s">
        <v>72</v>
      </c>
      <c r="J6" s="61" t="s">
        <v>163</v>
      </c>
      <c r="K6" s="61" t="s">
        <v>164</v>
      </c>
      <c r="L6" s="61" t="s">
        <v>109</v>
      </c>
      <c r="M6" s="61" t="s">
        <v>143</v>
      </c>
      <c r="N6" s="61" t="s">
        <v>110</v>
      </c>
      <c r="O6" s="61" t="s">
        <v>93</v>
      </c>
      <c r="P6" s="61" t="s">
        <v>30</v>
      </c>
      <c r="Q6" s="61" t="s">
        <v>102</v>
      </c>
      <c r="R6" s="61" t="s">
        <v>166</v>
      </c>
      <c r="S6" s="62" t="s">
        <v>33</v>
      </c>
      <c r="T6" s="63"/>
      <c r="U6" s="63"/>
      <c r="V6" s="63"/>
    </row>
    <row r="7" spans="1:24" ht="13.8" thickTop="1" x14ac:dyDescent="0.25">
      <c r="A7" s="12"/>
      <c r="B7" s="10"/>
      <c r="C7" s="10"/>
      <c r="D7" s="10"/>
      <c r="F7" s="13"/>
      <c r="G7" s="13"/>
      <c r="L7" s="10"/>
      <c r="M7" s="53"/>
      <c r="N7" s="13"/>
      <c r="P7" s="10"/>
      <c r="Q7" s="10"/>
      <c r="R7" s="10"/>
      <c r="S7" s="10"/>
      <c r="T7" s="11"/>
      <c r="U7" s="11"/>
      <c r="V7" s="11"/>
      <c r="W7" s="11"/>
      <c r="X7" s="11"/>
    </row>
    <row r="8" spans="1:24" x14ac:dyDescent="0.25">
      <c r="A8" s="12"/>
      <c r="B8" s="10"/>
      <c r="C8" s="10"/>
      <c r="D8" s="10"/>
      <c r="F8" s="13"/>
      <c r="G8" s="13"/>
      <c r="H8" s="10"/>
      <c r="M8" s="53"/>
      <c r="N8" s="13"/>
      <c r="T8" s="11"/>
      <c r="U8" s="11"/>
      <c r="V8" s="11"/>
      <c r="W8" s="11"/>
      <c r="X8" s="11"/>
    </row>
    <row r="9" spans="1:24" x14ac:dyDescent="0.25">
      <c r="A9" s="12"/>
      <c r="B9" s="10"/>
      <c r="C9" s="10"/>
      <c r="D9" s="10"/>
      <c r="F9" s="13"/>
      <c r="G9" s="13"/>
      <c r="M9" s="54"/>
      <c r="N9" s="13"/>
      <c r="T9" s="11"/>
      <c r="U9" s="11"/>
      <c r="V9" s="11"/>
      <c r="W9" s="11"/>
      <c r="X9" s="11"/>
    </row>
    <row r="10" spans="1:24" x14ac:dyDescent="0.25">
      <c r="A10" s="12"/>
      <c r="B10" s="10"/>
      <c r="C10" s="10"/>
      <c r="D10" s="10"/>
      <c r="F10" s="13"/>
      <c r="G10" s="13"/>
      <c r="M10" s="53"/>
      <c r="N10" s="13"/>
      <c r="T10" s="11"/>
      <c r="U10" s="11"/>
      <c r="V10" s="11"/>
      <c r="W10" s="11"/>
      <c r="X10" s="11"/>
    </row>
    <row r="11" spans="1:24" x14ac:dyDescent="0.25">
      <c r="A11" s="12"/>
      <c r="B11" s="10"/>
      <c r="C11" s="10"/>
      <c r="D11" s="10"/>
      <c r="F11" s="13"/>
      <c r="G11" s="13"/>
      <c r="M11" s="53"/>
      <c r="N11" s="13"/>
      <c r="T11" s="11"/>
      <c r="U11" s="11"/>
      <c r="V11" s="11"/>
      <c r="W11" s="11"/>
      <c r="X11" s="11"/>
    </row>
    <row r="12" spans="1:24" x14ac:dyDescent="0.25">
      <c r="A12" s="12"/>
      <c r="B12" s="10"/>
      <c r="C12" s="10"/>
      <c r="D12" s="10"/>
      <c r="F12" s="13"/>
      <c r="G12" s="13"/>
      <c r="M12" s="53"/>
      <c r="N12" s="13"/>
      <c r="T12" s="11"/>
      <c r="U12" s="11"/>
      <c r="V12" s="11"/>
      <c r="W12" s="11"/>
      <c r="X12" s="11"/>
    </row>
    <row r="13" spans="1:24" x14ac:dyDescent="0.25">
      <c r="A13" s="12"/>
      <c r="B13" s="10"/>
      <c r="C13" s="10"/>
      <c r="D13" s="10"/>
      <c r="F13" s="13"/>
      <c r="G13" s="13"/>
      <c r="M13" s="53"/>
      <c r="N13" s="13"/>
      <c r="T13" s="11"/>
      <c r="U13" s="11"/>
      <c r="V13" s="11"/>
      <c r="W13" s="11"/>
      <c r="X13" s="11"/>
    </row>
    <row r="14" spans="1:24" ht="12.75" customHeight="1" x14ac:dyDescent="0.25">
      <c r="A14" s="12"/>
      <c r="B14" s="10"/>
      <c r="C14" s="10"/>
      <c r="D14" s="10"/>
      <c r="F14" s="13"/>
      <c r="G14" s="13"/>
      <c r="M14" s="53"/>
      <c r="N14" s="13"/>
      <c r="T14" s="11"/>
      <c r="U14" s="11"/>
      <c r="V14" s="11"/>
      <c r="W14" s="11"/>
      <c r="X14" s="11"/>
    </row>
    <row r="15" spans="1:24" x14ac:dyDescent="0.25">
      <c r="A15" s="12"/>
      <c r="B15" s="10"/>
      <c r="C15" s="10"/>
      <c r="D15" s="10"/>
      <c r="F15" s="13"/>
      <c r="G15" s="13"/>
      <c r="M15" s="53"/>
      <c r="N15" s="13"/>
      <c r="T15" s="11"/>
      <c r="U15" s="11"/>
      <c r="V15" s="11"/>
      <c r="W15" s="11"/>
      <c r="X15" s="11"/>
    </row>
    <row r="16" spans="1:24" x14ac:dyDescent="0.25">
      <c r="A16" s="12"/>
      <c r="B16" s="10"/>
      <c r="C16" s="10"/>
      <c r="D16" s="10"/>
      <c r="F16" s="13"/>
      <c r="G16" s="13"/>
      <c r="M16" s="53"/>
      <c r="N16" s="13"/>
      <c r="T16" s="11"/>
      <c r="U16" s="11"/>
      <c r="V16" s="11"/>
      <c r="W16" s="11"/>
      <c r="X16" s="11"/>
    </row>
    <row r="17" spans="1:24" x14ac:dyDescent="0.25">
      <c r="A17" s="12"/>
      <c r="B17" s="10"/>
      <c r="C17" s="10"/>
      <c r="D17" s="10"/>
      <c r="F17" s="13"/>
      <c r="G17" s="13"/>
      <c r="M17" s="53"/>
      <c r="N17" s="13"/>
      <c r="T17" s="11"/>
      <c r="U17" s="11"/>
      <c r="V17" s="11"/>
      <c r="W17" s="11"/>
      <c r="X17" s="11"/>
    </row>
    <row r="18" spans="1:24" x14ac:dyDescent="0.25">
      <c r="A18" s="12"/>
      <c r="B18" s="10"/>
      <c r="C18" s="10"/>
      <c r="D18" s="10"/>
      <c r="F18" s="13"/>
      <c r="G18" s="13"/>
      <c r="M18" s="53"/>
      <c r="N18" s="13"/>
      <c r="T18" s="11"/>
      <c r="U18" s="11"/>
      <c r="V18" s="11"/>
      <c r="W18" s="11"/>
      <c r="X18" s="11"/>
    </row>
    <row r="19" spans="1:24" x14ac:dyDescent="0.25">
      <c r="A19" s="12"/>
      <c r="B19" s="10"/>
      <c r="C19" s="10"/>
      <c r="D19" s="10"/>
      <c r="F19" s="13"/>
      <c r="G19" s="13"/>
      <c r="M19" s="53"/>
      <c r="N19" s="13"/>
      <c r="T19" s="11"/>
      <c r="U19" s="11"/>
      <c r="V19" s="11"/>
      <c r="W19" s="11"/>
      <c r="X19" s="11"/>
    </row>
    <row r="20" spans="1:24" x14ac:dyDescent="0.25">
      <c r="A20" s="12"/>
      <c r="B20" s="10"/>
      <c r="C20" s="10"/>
      <c r="D20" s="10"/>
      <c r="F20" s="13"/>
      <c r="G20" s="13"/>
      <c r="M20" s="53"/>
      <c r="N20" s="13"/>
      <c r="T20" s="11"/>
      <c r="U20" s="11"/>
      <c r="V20" s="11"/>
      <c r="W20" s="11"/>
      <c r="X20" s="11"/>
    </row>
    <row r="21" spans="1:24" x14ac:dyDescent="0.25">
      <c r="A21" s="12"/>
      <c r="B21" s="10"/>
      <c r="C21" s="10"/>
      <c r="D21" s="10"/>
      <c r="F21" s="13"/>
      <c r="G21" s="13"/>
      <c r="M21" s="53"/>
      <c r="N21" s="13"/>
      <c r="T21" s="11"/>
      <c r="U21" s="11"/>
      <c r="V21" s="11"/>
      <c r="W21" s="11"/>
      <c r="X21" s="11"/>
    </row>
    <row r="22" spans="1:24" x14ac:dyDescent="0.25">
      <c r="A22" s="12"/>
      <c r="B22" s="10"/>
      <c r="C22" s="10"/>
      <c r="D22" s="10"/>
      <c r="F22" s="13"/>
      <c r="G22" s="13"/>
      <c r="M22" s="53"/>
      <c r="N22" s="13"/>
      <c r="T22" s="11"/>
      <c r="U22" s="11"/>
      <c r="V22" s="11"/>
      <c r="W22" s="11"/>
      <c r="X22" s="11"/>
    </row>
    <row r="23" spans="1:24" x14ac:dyDescent="0.25">
      <c r="A23" s="12"/>
      <c r="B23" s="10"/>
      <c r="C23" s="10"/>
      <c r="D23" s="10"/>
      <c r="F23" s="13"/>
      <c r="G23" s="13"/>
      <c r="M23" s="53"/>
      <c r="N23" s="13"/>
      <c r="T23" s="11"/>
      <c r="U23" s="11"/>
      <c r="V23" s="11"/>
      <c r="W23" s="11"/>
      <c r="X23" s="11"/>
    </row>
    <row r="24" spans="1:24" x14ac:dyDescent="0.25">
      <c r="A24" s="12"/>
      <c r="B24" s="10"/>
      <c r="C24" s="10"/>
      <c r="D24" s="10"/>
      <c r="F24" s="13"/>
      <c r="G24" s="13"/>
      <c r="H24" s="10"/>
      <c r="I24" s="10"/>
      <c r="J24" s="10"/>
      <c r="K24" s="10"/>
      <c r="M24" s="53"/>
      <c r="N24" s="13"/>
      <c r="T24" s="11"/>
      <c r="U24" s="11"/>
      <c r="V24" s="11"/>
      <c r="W24" s="11"/>
      <c r="X24" s="11"/>
    </row>
    <row r="25" spans="1:24" x14ac:dyDescent="0.25">
      <c r="A25" s="12"/>
      <c r="B25" s="10"/>
      <c r="C25" s="10"/>
      <c r="D25" s="10"/>
      <c r="F25" s="13"/>
      <c r="G25" s="13"/>
      <c r="M25" s="53"/>
      <c r="N25" s="13"/>
      <c r="T25" s="11"/>
      <c r="U25" s="11"/>
      <c r="V25" s="11"/>
      <c r="W25" s="11"/>
      <c r="X25" s="11"/>
    </row>
    <row r="26" spans="1:24" x14ac:dyDescent="0.25">
      <c r="A26" s="12"/>
      <c r="B26" s="10"/>
      <c r="C26" s="10"/>
      <c r="D26" s="10"/>
      <c r="F26" s="13"/>
      <c r="G26" s="13"/>
      <c r="M26" s="53"/>
      <c r="N26" s="13"/>
      <c r="T26" s="11"/>
      <c r="U26" s="11"/>
      <c r="V26" s="11"/>
      <c r="W26" s="11"/>
      <c r="X26" s="11"/>
    </row>
    <row r="27" spans="1:24" x14ac:dyDescent="0.25">
      <c r="A27" s="12"/>
      <c r="B27" s="10"/>
      <c r="C27" s="10"/>
      <c r="D27" s="10"/>
      <c r="F27" s="13"/>
      <c r="G27" s="13"/>
      <c r="M27" s="53"/>
      <c r="N27" s="13"/>
      <c r="T27" s="11"/>
      <c r="U27" s="11"/>
      <c r="V27" s="11"/>
      <c r="W27" s="11"/>
      <c r="X27" s="11"/>
    </row>
    <row r="28" spans="1:24" x14ac:dyDescent="0.25">
      <c r="A28" s="12"/>
      <c r="B28" s="10"/>
      <c r="C28" s="10"/>
      <c r="D28" s="10"/>
      <c r="F28" s="13"/>
      <c r="G28" s="13"/>
      <c r="M28" s="53"/>
      <c r="N28" s="13"/>
      <c r="T28" s="11"/>
      <c r="U28" s="11"/>
      <c r="V28" s="11"/>
      <c r="W28" s="11"/>
      <c r="X28" s="11"/>
    </row>
    <row r="29" spans="1:24" x14ac:dyDescent="0.25">
      <c r="A29" s="12"/>
      <c r="B29" s="10"/>
      <c r="C29" s="10"/>
      <c r="D29" s="10"/>
      <c r="F29" s="13"/>
      <c r="G29" s="13"/>
      <c r="M29" s="53"/>
      <c r="N29" s="13"/>
      <c r="T29" s="11"/>
      <c r="U29" s="11"/>
      <c r="V29" s="11"/>
      <c r="W29" s="11"/>
      <c r="X29" s="11"/>
    </row>
    <row r="30" spans="1:24" x14ac:dyDescent="0.25">
      <c r="A30" s="12"/>
      <c r="B30" s="10"/>
      <c r="C30" s="10"/>
      <c r="D30" s="10"/>
      <c r="F30" s="13"/>
      <c r="G30" s="13"/>
      <c r="M30" s="53"/>
      <c r="N30" s="13"/>
      <c r="T30" s="11"/>
      <c r="U30" s="11"/>
      <c r="V30" s="11"/>
      <c r="W30" s="11"/>
      <c r="X30" s="11"/>
    </row>
    <row r="31" spans="1:24" x14ac:dyDescent="0.25">
      <c r="A31" s="12"/>
      <c r="B31" s="10"/>
      <c r="C31" s="10"/>
      <c r="D31" s="10"/>
      <c r="F31" s="13"/>
      <c r="G31" s="13"/>
      <c r="M31" s="53"/>
      <c r="N31" s="13"/>
      <c r="T31" s="11"/>
      <c r="U31" s="11"/>
      <c r="V31" s="11"/>
      <c r="W31" s="11"/>
      <c r="X31" s="11"/>
    </row>
    <row r="32" spans="1:24" ht="12.75" customHeight="1" x14ac:dyDescent="0.25">
      <c r="A32" s="12"/>
      <c r="B32" s="10"/>
      <c r="C32" s="10"/>
      <c r="D32" s="10"/>
      <c r="F32" s="13"/>
      <c r="G32" s="13"/>
      <c r="M32" s="53"/>
      <c r="N32" s="13"/>
      <c r="T32" s="11"/>
      <c r="U32" s="11"/>
      <c r="V32" s="11"/>
      <c r="W32" s="11"/>
      <c r="X32" s="11"/>
    </row>
    <row r="33" spans="1:24" x14ac:dyDescent="0.25">
      <c r="A33" s="12"/>
      <c r="B33" s="10"/>
      <c r="C33" s="10"/>
      <c r="D33" s="10"/>
      <c r="F33" s="13"/>
      <c r="G33" s="13"/>
      <c r="M33" s="53"/>
      <c r="N33" s="13"/>
      <c r="T33" s="11"/>
      <c r="U33" s="11"/>
      <c r="V33" s="11"/>
      <c r="W33" s="11"/>
      <c r="X33" s="11"/>
    </row>
    <row r="34" spans="1:24" x14ac:dyDescent="0.25">
      <c r="A34" s="12"/>
      <c r="B34" s="10"/>
      <c r="C34" s="10"/>
      <c r="D34" s="10"/>
      <c r="F34" s="13"/>
      <c r="G34" s="13"/>
      <c r="M34" s="53"/>
      <c r="N34" s="13"/>
      <c r="T34" s="11"/>
      <c r="U34" s="11"/>
      <c r="V34" s="11"/>
      <c r="W34" s="11"/>
      <c r="X34" s="11"/>
    </row>
    <row r="35" spans="1:24" x14ac:dyDescent="0.25">
      <c r="A35" s="12"/>
      <c r="B35" s="10"/>
      <c r="C35" s="10"/>
      <c r="D35" s="10"/>
      <c r="F35" s="13"/>
      <c r="G35" s="13"/>
      <c r="M35" s="53"/>
      <c r="N35" s="13"/>
      <c r="T35" s="11"/>
      <c r="U35" s="11"/>
      <c r="V35" s="11"/>
      <c r="W35" s="11"/>
      <c r="X35" s="11"/>
    </row>
    <row r="36" spans="1:24" x14ac:dyDescent="0.25">
      <c r="A36" s="12"/>
      <c r="B36" s="10"/>
      <c r="C36" s="10"/>
      <c r="D36" s="10"/>
      <c r="F36" s="13"/>
      <c r="G36" s="13"/>
      <c r="M36" s="53"/>
      <c r="N36" s="13"/>
      <c r="T36" s="11"/>
      <c r="U36" s="11"/>
      <c r="V36" s="11"/>
      <c r="W36" s="11"/>
      <c r="X36" s="11"/>
    </row>
    <row r="37" spans="1:24" x14ac:dyDescent="0.25">
      <c r="A37" s="12"/>
      <c r="B37" s="10"/>
      <c r="C37" s="10"/>
      <c r="D37" s="10"/>
      <c r="F37" s="13"/>
      <c r="G37" s="13"/>
      <c r="M37" s="53"/>
      <c r="N37" s="13"/>
      <c r="T37" s="11"/>
      <c r="U37" s="11"/>
      <c r="V37" s="11"/>
      <c r="W37" s="11"/>
      <c r="X37" s="11"/>
    </row>
    <row r="38" spans="1:24" ht="12.75" customHeight="1" x14ac:dyDescent="0.25">
      <c r="A38" s="12"/>
      <c r="B38" s="10"/>
      <c r="C38" s="10"/>
      <c r="D38" s="10"/>
      <c r="F38" s="13"/>
      <c r="G38" s="13"/>
      <c r="M38" s="53"/>
      <c r="N38" s="13"/>
      <c r="T38" s="11"/>
      <c r="U38" s="11"/>
      <c r="V38" s="11"/>
      <c r="W38" s="11"/>
      <c r="X38" s="11"/>
    </row>
    <row r="39" spans="1:24" x14ac:dyDescent="0.25">
      <c r="A39" s="12"/>
      <c r="B39" s="10"/>
      <c r="C39" s="10"/>
      <c r="D39" s="10"/>
      <c r="F39" s="13"/>
      <c r="G39" s="13"/>
      <c r="M39" s="53"/>
      <c r="N39" s="13"/>
      <c r="T39" s="11"/>
      <c r="U39" s="11"/>
      <c r="V39" s="11"/>
      <c r="W39" s="11"/>
      <c r="X39" s="11"/>
    </row>
    <row r="40" spans="1:24" x14ac:dyDescent="0.25">
      <c r="A40" s="12"/>
      <c r="B40" s="10"/>
      <c r="C40" s="10"/>
      <c r="D40" s="10"/>
      <c r="F40" s="13"/>
      <c r="G40" s="13"/>
      <c r="M40" s="53"/>
      <c r="N40" s="13"/>
      <c r="T40" s="11"/>
      <c r="U40" s="11"/>
      <c r="V40" s="11"/>
      <c r="W40" s="11"/>
      <c r="X40" s="11"/>
    </row>
    <row r="41" spans="1:24" x14ac:dyDescent="0.25">
      <c r="A41" s="12"/>
      <c r="B41" s="10"/>
      <c r="C41" s="10"/>
      <c r="D41" s="10"/>
      <c r="F41" s="13"/>
      <c r="G41" s="13"/>
      <c r="M41" s="53"/>
      <c r="N41" s="13"/>
      <c r="T41" s="11"/>
      <c r="U41" s="11"/>
      <c r="V41" s="11"/>
      <c r="W41" s="11"/>
      <c r="X41" s="11"/>
    </row>
    <row r="42" spans="1:24" x14ac:dyDescent="0.25">
      <c r="A42" s="12"/>
      <c r="B42" s="10"/>
      <c r="C42" s="10"/>
      <c r="D42" s="10"/>
      <c r="F42" s="13"/>
      <c r="G42" s="13"/>
      <c r="M42" s="53"/>
      <c r="N42" s="13"/>
      <c r="T42" s="11"/>
      <c r="U42" s="11"/>
      <c r="V42" s="11"/>
      <c r="W42" s="11"/>
      <c r="X42" s="11"/>
    </row>
    <row r="43" spans="1:24" x14ac:dyDescent="0.25">
      <c r="A43" s="14"/>
      <c r="F43" s="13"/>
      <c r="G43" s="13"/>
      <c r="M43" s="53"/>
      <c r="N43" s="13"/>
      <c r="T43" s="11"/>
      <c r="U43" s="11"/>
      <c r="V43" s="11"/>
      <c r="W43" s="11"/>
      <c r="X43" s="11"/>
    </row>
    <row r="44" spans="1:24" x14ac:dyDescent="0.25">
      <c r="A44" s="14"/>
      <c r="F44" s="13"/>
      <c r="G44" s="13"/>
      <c r="M44" s="53"/>
      <c r="N44" s="13"/>
      <c r="T44" s="11"/>
      <c r="U44" s="11"/>
      <c r="V44" s="11"/>
      <c r="W44" s="11"/>
      <c r="X44" s="11"/>
    </row>
    <row r="45" spans="1:24" x14ac:dyDescent="0.25">
      <c r="A45" s="14"/>
      <c r="F45" s="13"/>
      <c r="G45" s="13"/>
      <c r="M45" s="53"/>
      <c r="N45" s="13"/>
      <c r="T45" s="11"/>
      <c r="U45" s="11"/>
      <c r="V45" s="11"/>
      <c r="W45" s="11"/>
      <c r="X45" s="11"/>
    </row>
    <row r="46" spans="1:24" x14ac:dyDescent="0.25">
      <c r="A46" s="14"/>
      <c r="F46" s="13"/>
      <c r="G46" s="13"/>
      <c r="M46" s="53"/>
      <c r="N46" s="13"/>
      <c r="T46" s="11"/>
      <c r="U46" s="11"/>
      <c r="V46" s="11"/>
      <c r="W46" s="11"/>
      <c r="X46" s="11"/>
    </row>
    <row r="47" spans="1:24" x14ac:dyDescent="0.25">
      <c r="A47" s="14"/>
      <c r="F47" s="13"/>
      <c r="G47" s="13"/>
      <c r="M47" s="53"/>
      <c r="N47" s="13"/>
      <c r="T47" s="11"/>
      <c r="U47" s="11"/>
      <c r="V47" s="11"/>
      <c r="W47" s="11"/>
      <c r="X47" s="11"/>
    </row>
    <row r="48" spans="1:24" x14ac:dyDescent="0.25">
      <c r="A48" s="14"/>
      <c r="F48" s="13"/>
      <c r="G48" s="13"/>
      <c r="M48" s="53"/>
      <c r="N48" s="13"/>
      <c r="T48" s="11"/>
      <c r="U48" s="11"/>
      <c r="V48" s="11"/>
      <c r="W48" s="11"/>
      <c r="X48" s="11"/>
    </row>
    <row r="49" spans="1:24" x14ac:dyDescent="0.25">
      <c r="A49" s="14"/>
      <c r="F49" s="13"/>
      <c r="G49" s="13"/>
      <c r="M49" s="53"/>
      <c r="N49" s="13"/>
      <c r="T49" s="11"/>
      <c r="U49" s="11"/>
      <c r="V49" s="11"/>
      <c r="W49" s="11"/>
      <c r="X49" s="11"/>
    </row>
    <row r="50" spans="1:24" x14ac:dyDescent="0.25">
      <c r="A50" s="14"/>
      <c r="F50" s="13"/>
      <c r="G50" s="13"/>
      <c r="M50" s="53"/>
      <c r="N50" s="13"/>
      <c r="T50" s="11"/>
      <c r="U50" s="11"/>
      <c r="V50" s="11"/>
      <c r="W50" s="11"/>
      <c r="X50" s="11"/>
    </row>
    <row r="51" spans="1:24" x14ac:dyDescent="0.25">
      <c r="A51" s="14"/>
      <c r="F51" s="13"/>
      <c r="G51" s="13"/>
      <c r="M51" s="53"/>
      <c r="N51" s="13"/>
      <c r="T51" s="11"/>
      <c r="U51" s="11"/>
      <c r="V51" s="11"/>
      <c r="W51" s="11"/>
      <c r="X51" s="11"/>
    </row>
    <row r="52" spans="1:24" x14ac:dyDescent="0.25">
      <c r="A52" s="15"/>
      <c r="F52" s="13"/>
      <c r="G52" s="13"/>
      <c r="M52" s="53"/>
      <c r="N52" s="13"/>
      <c r="T52" s="11"/>
      <c r="U52" s="11"/>
      <c r="V52" s="11"/>
      <c r="W52" s="11"/>
      <c r="X52" s="11"/>
    </row>
    <row r="53" spans="1:24" x14ac:dyDescent="0.25">
      <c r="A53" s="15"/>
      <c r="F53" s="13"/>
      <c r="G53" s="13"/>
      <c r="M53" s="53"/>
      <c r="N53" s="13"/>
      <c r="T53" s="11"/>
      <c r="U53" s="11"/>
      <c r="V53" s="11"/>
      <c r="W53" s="11"/>
      <c r="X53" s="11"/>
    </row>
    <row r="54" spans="1:24" x14ac:dyDescent="0.25">
      <c r="A54" s="15"/>
      <c r="F54" s="13"/>
      <c r="G54" s="13"/>
      <c r="M54" s="53"/>
      <c r="N54" s="13"/>
      <c r="T54" s="11"/>
      <c r="U54" s="11"/>
      <c r="V54" s="11"/>
      <c r="W54" s="11"/>
      <c r="X54" s="11"/>
    </row>
    <row r="55" spans="1:24" x14ac:dyDescent="0.25">
      <c r="A55" s="15"/>
      <c r="F55" s="13"/>
      <c r="G55" s="13"/>
      <c r="M55" s="53"/>
      <c r="N55" s="13"/>
      <c r="T55" s="11"/>
      <c r="U55" s="11"/>
      <c r="V55" s="11"/>
      <c r="W55" s="11"/>
      <c r="X55" s="11"/>
    </row>
    <row r="56" spans="1:24" x14ac:dyDescent="0.25">
      <c r="A56" s="15"/>
      <c r="F56" s="13"/>
      <c r="G56" s="13"/>
      <c r="M56" s="53"/>
      <c r="N56" s="13"/>
      <c r="T56" s="11"/>
      <c r="U56" s="11"/>
      <c r="V56" s="11"/>
      <c r="W56" s="11"/>
      <c r="X56" s="11"/>
    </row>
    <row r="57" spans="1:24" x14ac:dyDescent="0.25">
      <c r="A57" s="15"/>
      <c r="F57" s="13"/>
      <c r="G57" s="13"/>
      <c r="M57" s="53"/>
      <c r="N57" s="13"/>
      <c r="T57" s="11"/>
      <c r="U57" s="11"/>
      <c r="V57" s="11"/>
      <c r="W57" s="11"/>
      <c r="X57" s="11"/>
    </row>
    <row r="58" spans="1:24" x14ac:dyDescent="0.25">
      <c r="A58" s="15"/>
      <c r="F58" s="13"/>
      <c r="G58" s="13"/>
      <c r="M58" s="53"/>
      <c r="N58" s="13"/>
      <c r="T58" s="11"/>
      <c r="U58" s="11"/>
      <c r="V58" s="11"/>
      <c r="W58" s="11"/>
      <c r="X58" s="11"/>
    </row>
    <row r="59" spans="1:24" x14ac:dyDescent="0.25">
      <c r="A59" s="15"/>
      <c r="F59" s="13"/>
      <c r="G59" s="13"/>
      <c r="M59" s="53"/>
      <c r="N59" s="13"/>
      <c r="T59" s="11"/>
      <c r="U59" s="11"/>
      <c r="V59" s="11"/>
      <c r="W59" s="11"/>
      <c r="X59" s="11"/>
    </row>
    <row r="60" spans="1:24" x14ac:dyDescent="0.25">
      <c r="A60" s="15"/>
      <c r="F60" s="13"/>
      <c r="G60" s="13"/>
      <c r="M60" s="53"/>
      <c r="N60" s="13"/>
      <c r="T60" s="11"/>
      <c r="U60" s="11"/>
      <c r="V60" s="11"/>
      <c r="W60" s="11"/>
      <c r="X60" s="11"/>
    </row>
    <row r="61" spans="1:24" x14ac:dyDescent="0.25">
      <c r="A61" s="15"/>
      <c r="F61" s="13"/>
      <c r="G61" s="13"/>
      <c r="M61" s="53"/>
      <c r="N61" s="13"/>
      <c r="T61" s="11"/>
      <c r="U61" s="11"/>
      <c r="V61" s="11"/>
      <c r="W61" s="11"/>
      <c r="X61" s="11"/>
    </row>
    <row r="62" spans="1:24" x14ac:dyDescent="0.25">
      <c r="A62" s="15"/>
      <c r="F62" s="13"/>
      <c r="G62" s="13"/>
      <c r="M62" s="53"/>
      <c r="N62" s="13"/>
      <c r="T62" s="11"/>
      <c r="U62" s="11"/>
      <c r="V62" s="11"/>
      <c r="W62" s="11"/>
      <c r="X62" s="11"/>
    </row>
    <row r="63" spans="1:24" x14ac:dyDescent="0.25">
      <c r="A63" s="15"/>
      <c r="F63" s="13"/>
      <c r="G63" s="13"/>
      <c r="M63" s="53"/>
      <c r="N63" s="13"/>
      <c r="T63" s="11"/>
      <c r="U63" s="11"/>
      <c r="V63" s="11"/>
      <c r="W63" s="11"/>
      <c r="X63" s="11"/>
    </row>
    <row r="64" spans="1:24" x14ac:dyDescent="0.25">
      <c r="A64" s="15"/>
      <c r="F64" s="13"/>
      <c r="G64" s="13"/>
      <c r="M64" s="53"/>
      <c r="N64" s="13"/>
      <c r="T64" s="11"/>
      <c r="U64" s="11"/>
      <c r="V64" s="11"/>
      <c r="W64" s="11"/>
      <c r="X64" s="11"/>
    </row>
    <row r="65" spans="1:24" x14ac:dyDescent="0.25">
      <c r="A65" s="15"/>
      <c r="F65" s="13"/>
      <c r="G65" s="13"/>
      <c r="M65" s="53"/>
      <c r="N65" s="13"/>
      <c r="T65" s="11"/>
      <c r="U65" s="11"/>
      <c r="V65" s="11"/>
      <c r="W65" s="11"/>
      <c r="X65" s="11"/>
    </row>
    <row r="66" spans="1:24" x14ac:dyDescent="0.25">
      <c r="A66" s="15"/>
      <c r="F66" s="13"/>
      <c r="G66" s="13"/>
      <c r="M66" s="53"/>
      <c r="N66" s="13"/>
      <c r="T66" s="11"/>
      <c r="U66" s="11"/>
      <c r="V66" s="11"/>
      <c r="W66" s="11"/>
      <c r="X66" s="11"/>
    </row>
    <row r="67" spans="1:24" x14ac:dyDescent="0.25">
      <c r="A67" s="15"/>
      <c r="F67" s="13"/>
      <c r="G67" s="13"/>
      <c r="M67" s="53"/>
      <c r="N67" s="13"/>
      <c r="T67" s="11"/>
      <c r="U67" s="11"/>
      <c r="V67" s="11"/>
      <c r="W67" s="11"/>
      <c r="X67" s="11"/>
    </row>
    <row r="68" spans="1:24" x14ac:dyDescent="0.25">
      <c r="A68" s="15"/>
      <c r="F68" s="13"/>
      <c r="G68" s="13"/>
      <c r="M68" s="53"/>
      <c r="N68" s="13"/>
      <c r="T68" s="11"/>
      <c r="U68" s="11"/>
      <c r="V68" s="11"/>
      <c r="W68" s="11"/>
      <c r="X68" s="11"/>
    </row>
    <row r="69" spans="1:24" x14ac:dyDescent="0.25">
      <c r="A69" s="15"/>
      <c r="F69" s="13"/>
      <c r="G69" s="13"/>
      <c r="M69" s="53"/>
      <c r="N69" s="13"/>
      <c r="T69" s="11"/>
      <c r="U69" s="11"/>
      <c r="V69" s="11"/>
      <c r="W69" s="11"/>
      <c r="X69" s="11"/>
    </row>
    <row r="70" spans="1:24" x14ac:dyDescent="0.25">
      <c r="A70" s="15"/>
      <c r="F70" s="13"/>
      <c r="G70" s="13"/>
      <c r="M70" s="53"/>
      <c r="N70" s="13"/>
      <c r="T70" s="11"/>
      <c r="U70" s="11"/>
      <c r="V70" s="11"/>
      <c r="W70" s="11"/>
      <c r="X70" s="11"/>
    </row>
    <row r="71" spans="1:24" x14ac:dyDescent="0.25">
      <c r="A71" s="15"/>
      <c r="F71" s="13"/>
      <c r="G71" s="13"/>
      <c r="M71" s="53"/>
      <c r="N71" s="13"/>
      <c r="T71" s="11"/>
      <c r="U71" s="11"/>
      <c r="V71" s="11"/>
      <c r="W71" s="11"/>
      <c r="X71" s="11"/>
    </row>
    <row r="72" spans="1:24" x14ac:dyDescent="0.25">
      <c r="A72" s="15"/>
      <c r="F72" s="13"/>
      <c r="G72" s="13"/>
      <c r="M72" s="53"/>
      <c r="N72" s="13"/>
      <c r="T72" s="11"/>
      <c r="U72" s="11"/>
      <c r="V72" s="11"/>
      <c r="W72" s="11"/>
      <c r="X72" s="11"/>
    </row>
    <row r="73" spans="1:24" x14ac:dyDescent="0.25">
      <c r="A73" s="15"/>
      <c r="F73" s="13"/>
      <c r="G73" s="13"/>
      <c r="M73" s="53"/>
      <c r="N73" s="13"/>
      <c r="T73" s="11"/>
      <c r="U73" s="11"/>
      <c r="V73" s="11"/>
      <c r="W73" s="11"/>
      <c r="X73" s="11"/>
    </row>
    <row r="74" spans="1:24" x14ac:dyDescent="0.25">
      <c r="A74" s="15"/>
      <c r="F74" s="13"/>
      <c r="G74" s="13"/>
      <c r="M74" s="53"/>
      <c r="N74" s="13"/>
      <c r="T74" s="11"/>
      <c r="U74" s="11"/>
      <c r="V74" s="11"/>
      <c r="W74" s="11"/>
      <c r="X74" s="11"/>
    </row>
    <row r="75" spans="1:24" x14ac:dyDescent="0.25">
      <c r="A75" s="15"/>
      <c r="F75" s="13"/>
      <c r="G75" s="13"/>
      <c r="M75" s="53"/>
      <c r="N75" s="13"/>
      <c r="T75" s="11"/>
      <c r="U75" s="11"/>
      <c r="V75" s="11"/>
      <c r="W75" s="11"/>
      <c r="X75" s="11"/>
    </row>
    <row r="76" spans="1:24" x14ac:dyDescent="0.25">
      <c r="A76" s="15"/>
      <c r="F76" s="13"/>
      <c r="G76" s="13"/>
      <c r="M76" s="53"/>
      <c r="N76" s="13"/>
      <c r="T76" s="11"/>
      <c r="U76" s="11"/>
      <c r="V76" s="11"/>
      <c r="W76" s="11"/>
      <c r="X76" s="11"/>
    </row>
    <row r="77" spans="1:24" x14ac:dyDescent="0.25">
      <c r="A77" s="15"/>
      <c r="F77" s="13"/>
      <c r="G77" s="13"/>
      <c r="M77" s="53"/>
      <c r="N77" s="13"/>
      <c r="T77" s="11"/>
      <c r="U77" s="11"/>
      <c r="V77" s="11"/>
      <c r="W77" s="11"/>
      <c r="X77" s="11"/>
    </row>
    <row r="78" spans="1:24" x14ac:dyDescent="0.25">
      <c r="A78" s="15"/>
      <c r="F78" s="13"/>
      <c r="G78" s="13"/>
      <c r="M78" s="53"/>
      <c r="N78" s="13"/>
      <c r="T78" s="11"/>
      <c r="U78" s="11"/>
      <c r="V78" s="11"/>
      <c r="W78" s="11"/>
      <c r="X78" s="11"/>
    </row>
    <row r="79" spans="1:24" x14ac:dyDescent="0.25">
      <c r="A79" s="15"/>
      <c r="F79" s="13"/>
      <c r="G79" s="13"/>
      <c r="M79" s="53"/>
      <c r="N79" s="13"/>
      <c r="T79" s="11"/>
      <c r="U79" s="11"/>
      <c r="V79" s="11"/>
      <c r="W79" s="11"/>
      <c r="X79" s="11"/>
    </row>
    <row r="80" spans="1:24" x14ac:dyDescent="0.25">
      <c r="A80" s="15"/>
      <c r="F80" s="13"/>
      <c r="G80" s="13"/>
      <c r="M80" s="53"/>
      <c r="N80" s="13"/>
      <c r="T80" s="11"/>
      <c r="U80" s="11"/>
      <c r="V80" s="11"/>
      <c r="W80" s="11"/>
      <c r="X80" s="11"/>
    </row>
    <row r="81" spans="1:24" x14ac:dyDescent="0.25">
      <c r="A81" s="15"/>
      <c r="F81" s="13"/>
      <c r="G81" s="13"/>
      <c r="M81" s="53"/>
      <c r="N81" s="13"/>
      <c r="T81" s="11"/>
      <c r="U81" s="11"/>
      <c r="V81" s="11"/>
      <c r="W81" s="11"/>
      <c r="X81" s="11"/>
    </row>
    <row r="82" spans="1:24" x14ac:dyDescent="0.25">
      <c r="A82" s="15"/>
      <c r="F82" s="13"/>
      <c r="G82" s="13"/>
      <c r="M82" s="53"/>
      <c r="N82" s="13"/>
      <c r="T82" s="11"/>
      <c r="U82" s="11"/>
      <c r="V82" s="11"/>
      <c r="W82" s="11"/>
      <c r="X82" s="11"/>
    </row>
    <row r="83" spans="1:24" x14ac:dyDescent="0.25">
      <c r="A83" s="15"/>
      <c r="F83" s="13"/>
      <c r="G83" s="13"/>
      <c r="M83" s="53"/>
      <c r="N83" s="13"/>
      <c r="T83" s="11"/>
      <c r="U83" s="11"/>
      <c r="V83" s="11"/>
      <c r="W83" s="11"/>
      <c r="X83" s="11"/>
    </row>
    <row r="84" spans="1:24" x14ac:dyDescent="0.25">
      <c r="A84" s="15"/>
      <c r="F84" s="13"/>
      <c r="G84" s="13"/>
      <c r="M84" s="53"/>
      <c r="N84" s="13"/>
      <c r="T84" s="11"/>
      <c r="U84" s="11"/>
      <c r="V84" s="11"/>
      <c r="W84" s="11"/>
      <c r="X84" s="11"/>
    </row>
    <row r="85" spans="1:24" x14ac:dyDescent="0.25">
      <c r="A85" s="15"/>
      <c r="F85" s="13"/>
      <c r="G85" s="13"/>
      <c r="M85" s="53"/>
      <c r="N85" s="13"/>
      <c r="T85" s="11"/>
      <c r="U85" s="11"/>
      <c r="V85" s="11"/>
      <c r="W85" s="11"/>
      <c r="X85" s="11"/>
    </row>
    <row r="86" spans="1:24" x14ac:dyDescent="0.25">
      <c r="A86" s="15"/>
      <c r="F86" s="13"/>
      <c r="G86" s="13"/>
      <c r="M86" s="53"/>
      <c r="N86" s="13"/>
      <c r="T86" s="11"/>
      <c r="U86" s="11"/>
      <c r="V86" s="11"/>
      <c r="W86" s="11"/>
      <c r="X86" s="11"/>
    </row>
    <row r="87" spans="1:24" x14ac:dyDescent="0.25">
      <c r="A87" s="15"/>
      <c r="F87" s="13"/>
      <c r="G87" s="13"/>
      <c r="M87" s="53"/>
      <c r="N87" s="13"/>
      <c r="T87" s="11"/>
      <c r="U87" s="11"/>
      <c r="V87" s="11"/>
      <c r="W87" s="11"/>
      <c r="X87" s="11"/>
    </row>
    <row r="88" spans="1:24" x14ac:dyDescent="0.25">
      <c r="A88" s="15"/>
      <c r="F88" s="13"/>
      <c r="G88" s="13"/>
      <c r="M88" s="53"/>
      <c r="N88" s="13"/>
      <c r="T88" s="11"/>
      <c r="U88" s="11"/>
      <c r="V88" s="11"/>
      <c r="W88" s="11"/>
      <c r="X88" s="11"/>
    </row>
    <row r="89" spans="1:24" x14ac:dyDescent="0.25">
      <c r="A89" s="15"/>
      <c r="F89" s="13"/>
      <c r="G89" s="13"/>
      <c r="M89" s="53"/>
      <c r="N89" s="13"/>
      <c r="T89" s="11"/>
      <c r="U89" s="11"/>
      <c r="V89" s="11"/>
      <c r="W89" s="11"/>
      <c r="X89" s="11"/>
    </row>
    <row r="90" spans="1:24" x14ac:dyDescent="0.25">
      <c r="A90" s="15"/>
      <c r="F90" s="13"/>
      <c r="G90" s="13"/>
      <c r="M90" s="53"/>
      <c r="N90" s="13"/>
      <c r="T90" s="11"/>
      <c r="U90" s="11"/>
      <c r="V90" s="11"/>
      <c r="W90" s="11"/>
      <c r="X90" s="11"/>
    </row>
    <row r="91" spans="1:24" x14ac:dyDescent="0.25">
      <c r="A91" s="15"/>
      <c r="F91" s="13"/>
      <c r="G91" s="13"/>
      <c r="M91" s="53"/>
      <c r="N91" s="13"/>
      <c r="T91" s="11"/>
      <c r="U91" s="11"/>
      <c r="V91" s="11"/>
      <c r="W91" s="11"/>
      <c r="X91" s="11"/>
    </row>
    <row r="92" spans="1:24" x14ac:dyDescent="0.25">
      <c r="A92" s="15"/>
      <c r="F92" s="13"/>
      <c r="G92" s="13"/>
      <c r="M92" s="53"/>
      <c r="N92" s="13"/>
      <c r="T92" s="11"/>
      <c r="U92" s="11"/>
      <c r="V92" s="11"/>
      <c r="W92" s="11"/>
      <c r="X92" s="11"/>
    </row>
    <row r="93" spans="1:24" x14ac:dyDescent="0.25">
      <c r="A93" s="15"/>
      <c r="F93" s="13"/>
      <c r="G93" s="13"/>
      <c r="M93" s="53"/>
      <c r="N93" s="13"/>
      <c r="T93" s="11"/>
      <c r="U93" s="11"/>
      <c r="V93" s="11"/>
      <c r="W93" s="11"/>
      <c r="X93" s="11"/>
    </row>
    <row r="94" spans="1:24" x14ac:dyDescent="0.25">
      <c r="A94" s="15"/>
      <c r="F94" s="13"/>
      <c r="G94" s="13"/>
      <c r="M94" s="53"/>
      <c r="N94" s="13"/>
      <c r="T94" s="11"/>
      <c r="U94" s="11"/>
      <c r="V94" s="11"/>
      <c r="W94" s="11"/>
      <c r="X94" s="11"/>
    </row>
    <row r="95" spans="1:24" x14ac:dyDescent="0.25">
      <c r="A95" s="15"/>
      <c r="F95" s="13"/>
      <c r="G95" s="13"/>
      <c r="M95" s="53"/>
      <c r="N95" s="13"/>
      <c r="T95" s="11"/>
      <c r="U95" s="11"/>
      <c r="V95" s="11"/>
      <c r="W95" s="11"/>
      <c r="X95" s="11"/>
    </row>
    <row r="96" spans="1:24" x14ac:dyDescent="0.25">
      <c r="A96" s="15"/>
      <c r="F96" s="13"/>
      <c r="G96" s="13"/>
      <c r="M96" s="53"/>
      <c r="N96" s="13"/>
      <c r="T96" s="11"/>
      <c r="U96" s="11"/>
      <c r="V96" s="11"/>
      <c r="W96" s="11"/>
      <c r="X96" s="11"/>
    </row>
    <row r="97" spans="1:24" x14ac:dyDescent="0.25">
      <c r="A97" s="15"/>
      <c r="F97" s="13"/>
      <c r="G97" s="13"/>
      <c r="M97" s="53"/>
      <c r="N97" s="13"/>
      <c r="T97" s="11"/>
      <c r="U97" s="11"/>
      <c r="V97" s="11"/>
      <c r="W97" s="11"/>
      <c r="X97" s="11"/>
    </row>
    <row r="98" spans="1:24" x14ac:dyDescent="0.25">
      <c r="A98" s="15"/>
      <c r="F98" s="13"/>
      <c r="G98" s="13"/>
      <c r="M98" s="53"/>
      <c r="N98" s="13"/>
      <c r="T98" s="11"/>
      <c r="U98" s="11"/>
      <c r="V98" s="11"/>
      <c r="W98" s="11"/>
      <c r="X98" s="11"/>
    </row>
    <row r="99" spans="1:24" x14ac:dyDescent="0.25">
      <c r="A99" s="15"/>
      <c r="F99" s="13"/>
      <c r="G99" s="13"/>
      <c r="M99" s="53"/>
      <c r="N99" s="13"/>
      <c r="T99" s="11"/>
      <c r="U99" s="11"/>
      <c r="V99" s="11"/>
      <c r="W99" s="11"/>
      <c r="X99" s="11"/>
    </row>
    <row r="100" spans="1:24" x14ac:dyDescent="0.25">
      <c r="A100" s="15"/>
      <c r="F100" s="13"/>
      <c r="G100" s="13"/>
      <c r="M100" s="53"/>
      <c r="N100" s="13"/>
      <c r="T100" s="11"/>
      <c r="U100" s="11"/>
      <c r="V100" s="11"/>
      <c r="W100" s="11"/>
      <c r="X100" s="11"/>
    </row>
    <row r="101" spans="1:24" x14ac:dyDescent="0.25">
      <c r="A101" s="15"/>
      <c r="F101" s="13"/>
      <c r="G101" s="13"/>
      <c r="M101" s="53"/>
      <c r="N101" s="13"/>
      <c r="T101" s="11"/>
      <c r="U101" s="11"/>
      <c r="V101" s="11"/>
      <c r="W101" s="11"/>
      <c r="X101" s="11"/>
    </row>
    <row r="102" spans="1:24" x14ac:dyDescent="0.25">
      <c r="A102" s="15"/>
      <c r="F102" s="13"/>
      <c r="G102" s="13"/>
      <c r="M102" s="53"/>
      <c r="N102" s="13"/>
      <c r="T102" s="11"/>
      <c r="U102" s="11"/>
      <c r="V102" s="11"/>
      <c r="W102" s="11"/>
      <c r="X102" s="11"/>
    </row>
    <row r="103" spans="1:24" x14ac:dyDescent="0.25">
      <c r="A103" s="15"/>
      <c r="F103" s="13"/>
      <c r="G103" s="13"/>
      <c r="M103" s="53"/>
      <c r="N103" s="13"/>
      <c r="T103" s="11"/>
      <c r="U103" s="11"/>
      <c r="V103" s="11"/>
      <c r="W103" s="11"/>
      <c r="X103" s="11"/>
    </row>
    <row r="104" spans="1:24" x14ac:dyDescent="0.25">
      <c r="A104" s="15"/>
      <c r="F104" s="13"/>
      <c r="G104" s="13"/>
      <c r="M104" s="53"/>
      <c r="N104" s="13"/>
      <c r="T104" s="11"/>
      <c r="U104" s="11"/>
      <c r="V104" s="11"/>
      <c r="W104" s="11"/>
      <c r="X104" s="11"/>
    </row>
    <row r="105" spans="1:24" x14ac:dyDescent="0.25">
      <c r="A105" s="15"/>
      <c r="F105" s="13"/>
      <c r="G105" s="13"/>
      <c r="M105" s="53"/>
      <c r="N105" s="13"/>
      <c r="T105" s="11"/>
      <c r="U105" s="11"/>
      <c r="V105" s="11"/>
      <c r="W105" s="11"/>
      <c r="X105" s="11"/>
    </row>
    <row r="106" spans="1:24" x14ac:dyDescent="0.25">
      <c r="A106" s="15"/>
      <c r="F106" s="13"/>
      <c r="G106" s="13"/>
      <c r="M106" s="53"/>
      <c r="N106" s="13"/>
      <c r="T106" s="11"/>
      <c r="U106" s="11"/>
      <c r="V106" s="11"/>
      <c r="W106" s="11"/>
      <c r="X106" s="11"/>
    </row>
    <row r="107" spans="1:24" x14ac:dyDescent="0.25">
      <c r="A107" s="15"/>
      <c r="F107" s="13"/>
      <c r="G107" s="13"/>
      <c r="M107" s="53"/>
      <c r="N107" s="13"/>
      <c r="T107" s="11"/>
      <c r="U107" s="11"/>
      <c r="V107" s="11"/>
      <c r="W107" s="11"/>
      <c r="X107" s="11"/>
    </row>
    <row r="108" spans="1:24" x14ac:dyDescent="0.25">
      <c r="A108" s="15"/>
      <c r="F108" s="13"/>
      <c r="G108" s="13"/>
      <c r="M108" s="53"/>
      <c r="N108" s="13"/>
      <c r="T108" s="11"/>
      <c r="U108" s="11"/>
      <c r="V108" s="11"/>
      <c r="W108" s="11"/>
      <c r="X108" s="11"/>
    </row>
    <row r="109" spans="1:24" x14ac:dyDescent="0.25">
      <c r="A109" s="15"/>
      <c r="F109" s="13"/>
      <c r="G109" s="13"/>
      <c r="M109" s="53"/>
      <c r="N109" s="13"/>
      <c r="T109" s="11"/>
      <c r="U109" s="11"/>
      <c r="V109" s="11"/>
      <c r="W109" s="11"/>
      <c r="X109" s="11"/>
    </row>
    <row r="110" spans="1:24" x14ac:dyDescent="0.25">
      <c r="A110" s="15"/>
      <c r="F110" s="13"/>
      <c r="G110" s="13"/>
      <c r="M110" s="53"/>
      <c r="N110" s="13"/>
      <c r="T110" s="11"/>
      <c r="U110" s="11"/>
      <c r="V110" s="11"/>
      <c r="W110" s="11"/>
      <c r="X110" s="11"/>
    </row>
    <row r="111" spans="1:24" x14ac:dyDescent="0.25">
      <c r="A111" s="15"/>
      <c r="F111" s="13"/>
      <c r="G111" s="13"/>
      <c r="M111" s="53"/>
      <c r="N111" s="13"/>
      <c r="T111" s="11"/>
      <c r="U111" s="11"/>
      <c r="V111" s="11"/>
      <c r="W111" s="11"/>
      <c r="X111" s="11"/>
    </row>
    <row r="112" spans="1:24" x14ac:dyDescent="0.25">
      <c r="A112" s="15"/>
      <c r="F112" s="13"/>
      <c r="G112" s="13"/>
      <c r="M112" s="53"/>
      <c r="N112" s="13"/>
      <c r="T112" s="11"/>
      <c r="U112" s="11"/>
      <c r="V112" s="11"/>
      <c r="W112" s="11"/>
      <c r="X112" s="11"/>
    </row>
    <row r="113" spans="1:24" x14ac:dyDescent="0.25">
      <c r="A113" s="15"/>
      <c r="F113" s="13"/>
      <c r="G113" s="13"/>
      <c r="M113" s="53"/>
      <c r="N113" s="13"/>
      <c r="T113" s="11"/>
      <c r="U113" s="11"/>
      <c r="V113" s="11"/>
      <c r="W113" s="11"/>
      <c r="X113" s="11"/>
    </row>
    <row r="114" spans="1:24" x14ac:dyDescent="0.25">
      <c r="A114" s="15"/>
      <c r="F114" s="13"/>
      <c r="G114" s="13"/>
      <c r="M114" s="53"/>
      <c r="N114" s="13"/>
      <c r="T114" s="11"/>
      <c r="U114" s="11"/>
      <c r="V114" s="11"/>
      <c r="W114" s="11"/>
      <c r="X114" s="11"/>
    </row>
    <row r="115" spans="1:24" x14ac:dyDescent="0.25">
      <c r="A115" s="15"/>
      <c r="F115" s="13"/>
      <c r="G115" s="13"/>
      <c r="M115" s="53"/>
      <c r="N115" s="13"/>
      <c r="T115" s="11"/>
      <c r="U115" s="11"/>
      <c r="V115" s="11"/>
      <c r="W115" s="11"/>
      <c r="X115" s="11"/>
    </row>
    <row r="116" spans="1:24" x14ac:dyDescent="0.25">
      <c r="A116" s="15"/>
      <c r="F116" s="13"/>
      <c r="G116" s="13"/>
      <c r="M116" s="53"/>
      <c r="N116" s="13"/>
      <c r="T116" s="11"/>
      <c r="U116" s="11"/>
      <c r="V116" s="11"/>
      <c r="W116" s="11"/>
      <c r="X116" s="11"/>
    </row>
    <row r="117" spans="1:24" x14ac:dyDescent="0.25">
      <c r="A117" s="15"/>
      <c r="F117" s="13"/>
      <c r="G117" s="13"/>
      <c r="M117" s="53"/>
      <c r="N117" s="13"/>
      <c r="T117" s="11"/>
      <c r="U117" s="11"/>
      <c r="V117" s="11"/>
      <c r="W117" s="11"/>
      <c r="X117" s="11"/>
    </row>
    <row r="118" spans="1:24" x14ac:dyDescent="0.25">
      <c r="A118" s="15"/>
      <c r="F118" s="13"/>
      <c r="G118" s="13"/>
      <c r="M118" s="53"/>
      <c r="N118" s="13"/>
      <c r="T118" s="11"/>
      <c r="U118" s="11"/>
      <c r="V118" s="11"/>
      <c r="W118" s="11"/>
      <c r="X118" s="11"/>
    </row>
    <row r="119" spans="1:24" x14ac:dyDescent="0.25">
      <c r="A119" s="15"/>
      <c r="F119" s="13"/>
      <c r="G119" s="13"/>
      <c r="M119" s="53"/>
      <c r="N119" s="13"/>
      <c r="T119" s="11"/>
      <c r="U119" s="11"/>
      <c r="V119" s="11"/>
      <c r="W119" s="11"/>
      <c r="X119" s="11"/>
    </row>
    <row r="120" spans="1:24" x14ac:dyDescent="0.25">
      <c r="A120" s="15"/>
      <c r="F120" s="13"/>
      <c r="G120" s="13"/>
      <c r="M120" s="53"/>
      <c r="N120" s="13"/>
      <c r="T120" s="11"/>
      <c r="U120" s="11"/>
      <c r="V120" s="11"/>
      <c r="W120" s="11"/>
      <c r="X120" s="11"/>
    </row>
    <row r="121" spans="1:24" x14ac:dyDescent="0.25">
      <c r="A121" s="15"/>
      <c r="F121" s="13"/>
      <c r="G121" s="13"/>
      <c r="M121" s="53"/>
      <c r="N121" s="13"/>
      <c r="T121" s="11"/>
      <c r="U121" s="11"/>
      <c r="V121" s="11"/>
      <c r="W121" s="11"/>
      <c r="X121" s="11"/>
    </row>
    <row r="122" spans="1:24" x14ac:dyDescent="0.25">
      <c r="A122" s="15"/>
      <c r="F122" s="13"/>
      <c r="G122" s="13"/>
      <c r="M122" s="53"/>
      <c r="N122" s="13"/>
      <c r="T122" s="11"/>
      <c r="U122" s="11"/>
      <c r="V122" s="11"/>
      <c r="W122" s="11"/>
      <c r="X122" s="11"/>
    </row>
    <row r="123" spans="1:24" x14ac:dyDescent="0.25">
      <c r="A123" s="15"/>
      <c r="F123" s="13"/>
      <c r="G123" s="13"/>
      <c r="M123" s="53"/>
      <c r="N123" s="13"/>
      <c r="T123" s="11"/>
      <c r="U123" s="11"/>
      <c r="V123" s="11"/>
      <c r="W123" s="11"/>
      <c r="X123" s="11"/>
    </row>
    <row r="124" spans="1:24" x14ac:dyDescent="0.25">
      <c r="A124" s="15"/>
      <c r="F124" s="13"/>
      <c r="G124" s="13"/>
      <c r="M124" s="53"/>
      <c r="N124" s="13"/>
      <c r="T124" s="11"/>
      <c r="U124" s="11"/>
      <c r="V124" s="11"/>
      <c r="W124" s="11"/>
      <c r="X124" s="11"/>
    </row>
    <row r="125" spans="1:24" x14ac:dyDescent="0.25">
      <c r="A125" s="15"/>
      <c r="F125" s="13"/>
      <c r="G125" s="13"/>
      <c r="M125" s="53"/>
      <c r="N125" s="13"/>
      <c r="T125" s="11"/>
      <c r="U125" s="11"/>
      <c r="V125" s="11"/>
      <c r="W125" s="11"/>
      <c r="X125" s="11"/>
    </row>
    <row r="126" spans="1:24" x14ac:dyDescent="0.25">
      <c r="A126" s="15"/>
      <c r="F126" s="13"/>
      <c r="G126" s="13"/>
      <c r="M126" s="53"/>
      <c r="N126" s="13"/>
      <c r="T126" s="11"/>
      <c r="U126" s="11"/>
      <c r="V126" s="11"/>
      <c r="W126" s="11"/>
      <c r="X126" s="11"/>
    </row>
    <row r="127" spans="1:24" x14ac:dyDescent="0.25">
      <c r="A127" s="15"/>
      <c r="F127" s="13"/>
      <c r="G127" s="13"/>
      <c r="M127" s="53"/>
      <c r="N127" s="13"/>
      <c r="T127" s="11"/>
      <c r="U127" s="11"/>
      <c r="V127" s="11"/>
      <c r="W127" s="11"/>
      <c r="X127" s="11"/>
    </row>
    <row r="128" spans="1:24" x14ac:dyDescent="0.25">
      <c r="A128" s="15"/>
      <c r="F128" s="13"/>
      <c r="G128" s="13"/>
      <c r="M128" s="53"/>
      <c r="N128" s="13"/>
      <c r="T128" s="11"/>
      <c r="U128" s="11"/>
      <c r="V128" s="11"/>
      <c r="W128" s="11"/>
      <c r="X128" s="11"/>
    </row>
    <row r="129" spans="1:24" x14ac:dyDescent="0.25">
      <c r="A129" s="15"/>
      <c r="F129" s="13"/>
      <c r="G129" s="13"/>
      <c r="M129" s="53"/>
      <c r="N129" s="13"/>
      <c r="T129" s="11"/>
      <c r="U129" s="11"/>
      <c r="V129" s="11"/>
      <c r="W129" s="11"/>
      <c r="X129" s="11"/>
    </row>
    <row r="130" spans="1:24" x14ac:dyDescent="0.25">
      <c r="A130" s="15"/>
      <c r="F130" s="13"/>
      <c r="G130" s="13"/>
      <c r="M130" s="53"/>
      <c r="N130" s="13"/>
      <c r="T130" s="11"/>
      <c r="U130" s="11"/>
      <c r="V130" s="11"/>
      <c r="W130" s="11"/>
      <c r="X130" s="11"/>
    </row>
    <row r="131" spans="1:24" x14ac:dyDescent="0.25">
      <c r="A131" s="15"/>
      <c r="F131" s="13"/>
      <c r="G131" s="13"/>
      <c r="M131" s="53"/>
      <c r="N131" s="13"/>
      <c r="T131" s="11"/>
      <c r="U131" s="11"/>
      <c r="V131" s="11"/>
      <c r="W131" s="11"/>
      <c r="X131" s="11"/>
    </row>
    <row r="132" spans="1:24" x14ac:dyDescent="0.25">
      <c r="A132" s="15"/>
      <c r="F132" s="13"/>
      <c r="G132" s="13"/>
      <c r="M132" s="53"/>
      <c r="N132" s="13"/>
      <c r="T132" s="11"/>
      <c r="U132" s="11"/>
      <c r="V132" s="11"/>
      <c r="W132" s="11"/>
      <c r="X132" s="11"/>
    </row>
    <row r="133" spans="1:24" x14ac:dyDescent="0.25">
      <c r="A133" s="15"/>
      <c r="F133" s="13"/>
      <c r="G133" s="13"/>
      <c r="M133" s="53"/>
      <c r="N133" s="13"/>
      <c r="T133" s="11"/>
      <c r="U133" s="11"/>
      <c r="V133" s="11"/>
      <c r="W133" s="11"/>
      <c r="X133" s="11"/>
    </row>
    <row r="134" spans="1:24" x14ac:dyDescent="0.25">
      <c r="A134" s="15"/>
      <c r="F134" s="13"/>
      <c r="G134" s="13"/>
      <c r="M134" s="53"/>
      <c r="N134" s="13"/>
      <c r="T134" s="11"/>
      <c r="U134" s="11"/>
      <c r="V134" s="11"/>
      <c r="W134" s="11"/>
      <c r="X134" s="11"/>
    </row>
    <row r="135" spans="1:24" x14ac:dyDescent="0.25">
      <c r="A135" s="15"/>
      <c r="F135" s="13"/>
      <c r="G135" s="13"/>
      <c r="M135" s="53"/>
      <c r="N135" s="13"/>
      <c r="T135" s="11"/>
      <c r="U135" s="11"/>
      <c r="V135" s="11"/>
      <c r="W135" s="11"/>
      <c r="X135" s="11"/>
    </row>
    <row r="136" spans="1:24" x14ac:dyDescent="0.25">
      <c r="A136" s="15"/>
      <c r="F136" s="13"/>
      <c r="G136" s="13"/>
      <c r="M136" s="53"/>
      <c r="N136" s="13"/>
      <c r="T136" s="11"/>
      <c r="U136" s="11"/>
      <c r="V136" s="11"/>
      <c r="W136" s="11"/>
      <c r="X136" s="11"/>
    </row>
    <row r="137" spans="1:24" x14ac:dyDescent="0.25">
      <c r="A137" s="15"/>
      <c r="F137" s="13"/>
      <c r="G137" s="13"/>
      <c r="M137" s="53"/>
      <c r="N137" s="13"/>
      <c r="T137" s="11"/>
      <c r="U137" s="11"/>
      <c r="V137" s="11"/>
      <c r="W137" s="11"/>
      <c r="X137" s="11"/>
    </row>
    <row r="138" spans="1:24" x14ac:dyDescent="0.25">
      <c r="A138" s="15"/>
      <c r="F138" s="13"/>
      <c r="G138" s="13"/>
      <c r="M138" s="53"/>
      <c r="N138" s="13"/>
      <c r="T138" s="11"/>
      <c r="U138" s="11"/>
      <c r="V138" s="11"/>
      <c r="W138" s="11"/>
      <c r="X138" s="11"/>
    </row>
    <row r="139" spans="1:24" x14ac:dyDescent="0.25">
      <c r="A139" s="15"/>
      <c r="F139" s="13"/>
      <c r="G139" s="13"/>
      <c r="M139" s="53"/>
      <c r="N139" s="13"/>
      <c r="T139" s="11"/>
      <c r="U139" s="11"/>
      <c r="V139" s="11"/>
      <c r="W139" s="11"/>
      <c r="X139" s="11"/>
    </row>
    <row r="140" spans="1:24" x14ac:dyDescent="0.25">
      <c r="A140" s="15"/>
      <c r="F140" s="13"/>
      <c r="G140" s="13"/>
      <c r="M140" s="53"/>
      <c r="N140" s="13"/>
      <c r="T140" s="11"/>
      <c r="U140" s="11"/>
      <c r="V140" s="11"/>
      <c r="W140" s="11"/>
      <c r="X140" s="11"/>
    </row>
    <row r="141" spans="1:24" x14ac:dyDescent="0.25">
      <c r="A141" s="15"/>
      <c r="F141" s="13"/>
      <c r="G141" s="13"/>
      <c r="M141" s="53"/>
      <c r="N141" s="13"/>
      <c r="T141" s="11"/>
      <c r="U141" s="11"/>
      <c r="V141" s="11"/>
      <c r="W141" s="11"/>
      <c r="X141" s="11"/>
    </row>
    <row r="142" spans="1:24" x14ac:dyDescent="0.25">
      <c r="A142" s="15"/>
      <c r="F142" s="13"/>
      <c r="G142" s="13"/>
      <c r="M142" s="53"/>
      <c r="N142" s="13"/>
      <c r="T142" s="11"/>
      <c r="U142" s="11"/>
      <c r="V142" s="11"/>
      <c r="W142" s="11"/>
      <c r="X142" s="11"/>
    </row>
    <row r="143" spans="1:24" x14ac:dyDescent="0.25">
      <c r="A143" s="15"/>
      <c r="F143" s="13"/>
      <c r="G143" s="13"/>
      <c r="M143" s="53"/>
      <c r="N143" s="13"/>
      <c r="T143" s="11"/>
      <c r="U143" s="11"/>
      <c r="V143" s="11"/>
      <c r="W143" s="11"/>
      <c r="X143" s="11"/>
    </row>
    <row r="144" spans="1:24" x14ac:dyDescent="0.25">
      <c r="A144" s="15"/>
      <c r="F144" s="13"/>
      <c r="G144" s="13"/>
      <c r="M144" s="53"/>
      <c r="N144" s="13"/>
      <c r="T144" s="11"/>
      <c r="U144" s="11"/>
      <c r="V144" s="11"/>
      <c r="W144" s="11"/>
      <c r="X144" s="11"/>
    </row>
    <row r="145" spans="1:24" x14ac:dyDescent="0.25">
      <c r="A145" s="15"/>
      <c r="F145" s="13"/>
      <c r="G145" s="13"/>
      <c r="M145" s="53"/>
      <c r="N145" s="13"/>
      <c r="T145" s="11"/>
      <c r="U145" s="11"/>
      <c r="V145" s="11"/>
      <c r="W145" s="11"/>
      <c r="X145" s="11"/>
    </row>
    <row r="146" spans="1:24" x14ac:dyDescent="0.25">
      <c r="A146" s="15"/>
      <c r="F146" s="13"/>
      <c r="G146" s="13"/>
      <c r="M146" s="53"/>
      <c r="N146" s="13"/>
      <c r="T146" s="11"/>
      <c r="U146" s="11"/>
      <c r="V146" s="11"/>
      <c r="W146" s="11"/>
      <c r="X146" s="11"/>
    </row>
    <row r="147" spans="1:24" x14ac:dyDescent="0.25">
      <c r="A147" s="15"/>
      <c r="F147" s="13"/>
      <c r="G147" s="13"/>
      <c r="M147" s="53"/>
      <c r="N147" s="13"/>
      <c r="T147" s="11"/>
      <c r="U147" s="11"/>
      <c r="V147" s="11"/>
      <c r="W147" s="11"/>
      <c r="X147" s="11"/>
    </row>
    <row r="148" spans="1:24" x14ac:dyDescent="0.25">
      <c r="A148" s="15"/>
      <c r="F148" s="13"/>
      <c r="G148" s="13"/>
      <c r="M148" s="53"/>
      <c r="N148" s="13"/>
      <c r="T148" s="11"/>
      <c r="U148" s="11"/>
      <c r="V148" s="11"/>
      <c r="W148" s="11"/>
      <c r="X148" s="11"/>
    </row>
    <row r="149" spans="1:24" x14ac:dyDescent="0.25">
      <c r="A149" s="15"/>
      <c r="F149" s="13"/>
      <c r="G149" s="13"/>
      <c r="M149" s="53"/>
      <c r="N149" s="13"/>
      <c r="T149" s="11"/>
      <c r="U149" s="11"/>
      <c r="V149" s="11"/>
      <c r="W149" s="11"/>
      <c r="X149" s="11"/>
    </row>
    <row r="150" spans="1:24" x14ac:dyDescent="0.25">
      <c r="A150" s="15"/>
      <c r="F150" s="13"/>
      <c r="G150" s="13"/>
      <c r="M150" s="53"/>
      <c r="N150" s="13"/>
      <c r="T150" s="11"/>
      <c r="U150" s="11"/>
      <c r="V150" s="11"/>
      <c r="W150" s="11"/>
      <c r="X150" s="11"/>
    </row>
    <row r="151" spans="1:24" x14ac:dyDescent="0.25">
      <c r="A151" s="15"/>
      <c r="F151" s="13"/>
      <c r="G151" s="13"/>
      <c r="M151" s="53"/>
      <c r="N151" s="13"/>
      <c r="T151" s="11"/>
      <c r="U151" s="11"/>
      <c r="V151" s="11"/>
      <c r="W151" s="11"/>
      <c r="X151" s="11"/>
    </row>
    <row r="152" spans="1:24" x14ac:dyDescent="0.25">
      <c r="A152" s="15"/>
      <c r="F152" s="13"/>
      <c r="G152" s="13"/>
      <c r="M152" s="53"/>
      <c r="N152" s="13"/>
      <c r="T152" s="11"/>
      <c r="U152" s="11"/>
      <c r="V152" s="11"/>
      <c r="W152" s="11"/>
      <c r="X152" s="11"/>
    </row>
    <row r="153" spans="1:24" x14ac:dyDescent="0.25">
      <c r="A153" s="15"/>
      <c r="F153" s="13"/>
      <c r="G153" s="13"/>
      <c r="M153" s="53"/>
      <c r="N153" s="13"/>
      <c r="T153" s="11"/>
      <c r="U153" s="11"/>
      <c r="V153" s="11"/>
      <c r="W153" s="11"/>
      <c r="X153" s="11"/>
    </row>
    <row r="154" spans="1:24" x14ac:dyDescent="0.25">
      <c r="A154" s="15"/>
      <c r="F154" s="13"/>
      <c r="G154" s="13"/>
      <c r="M154" s="53"/>
      <c r="N154" s="13"/>
      <c r="T154" s="11"/>
      <c r="U154" s="11"/>
      <c r="V154" s="11"/>
      <c r="W154" s="11"/>
      <c r="X154" s="11"/>
    </row>
    <row r="155" spans="1:24" x14ac:dyDescent="0.25">
      <c r="A155" s="15"/>
      <c r="F155" s="13"/>
      <c r="G155" s="13"/>
      <c r="M155" s="53"/>
      <c r="N155" s="13"/>
      <c r="T155" s="11"/>
      <c r="U155" s="11"/>
      <c r="V155" s="11"/>
      <c r="W155" s="11"/>
      <c r="X155" s="11"/>
    </row>
    <row r="156" spans="1:24" x14ac:dyDescent="0.25">
      <c r="A156" s="15"/>
      <c r="F156" s="13"/>
      <c r="G156" s="13"/>
      <c r="M156" s="53"/>
      <c r="N156" s="13"/>
      <c r="T156" s="11"/>
      <c r="U156" s="11"/>
      <c r="V156" s="11"/>
      <c r="W156" s="11"/>
      <c r="X156" s="11"/>
    </row>
    <row r="157" spans="1:24" x14ac:dyDescent="0.25">
      <c r="A157" s="15"/>
      <c r="F157" s="13"/>
      <c r="G157" s="13"/>
      <c r="M157" s="53"/>
      <c r="N157" s="13"/>
      <c r="T157" s="11"/>
      <c r="U157" s="11"/>
      <c r="V157" s="11"/>
      <c r="W157" s="11"/>
      <c r="X157" s="11"/>
    </row>
    <row r="158" spans="1:24" x14ac:dyDescent="0.25">
      <c r="A158" s="15"/>
      <c r="F158" s="13"/>
      <c r="G158" s="13"/>
      <c r="M158" s="53"/>
      <c r="N158" s="13"/>
      <c r="T158" s="11"/>
      <c r="U158" s="11"/>
      <c r="V158" s="11"/>
      <c r="W158" s="11"/>
      <c r="X158" s="11"/>
    </row>
    <row r="159" spans="1:24" x14ac:dyDescent="0.25">
      <c r="A159" s="15"/>
      <c r="F159" s="13"/>
      <c r="G159" s="13"/>
      <c r="M159" s="53"/>
      <c r="N159" s="13"/>
      <c r="T159" s="11"/>
      <c r="U159" s="11"/>
      <c r="V159" s="11"/>
      <c r="W159" s="11"/>
      <c r="X159" s="11"/>
    </row>
    <row r="160" spans="1:24" x14ac:dyDescent="0.25">
      <c r="A160" s="15"/>
      <c r="F160" s="13"/>
      <c r="G160" s="13"/>
      <c r="M160" s="53"/>
      <c r="N160" s="13"/>
      <c r="T160" s="11"/>
      <c r="U160" s="11"/>
      <c r="V160" s="11"/>
      <c r="W160" s="11"/>
      <c r="X160" s="11"/>
    </row>
    <row r="161" spans="1:24" x14ac:dyDescent="0.25">
      <c r="A161" s="15"/>
      <c r="F161" s="13"/>
      <c r="G161" s="13"/>
      <c r="M161" s="53"/>
      <c r="N161" s="13"/>
      <c r="T161" s="11"/>
      <c r="U161" s="11"/>
      <c r="V161" s="11"/>
      <c r="W161" s="11"/>
      <c r="X161" s="11"/>
    </row>
    <row r="162" spans="1:24" x14ac:dyDescent="0.25">
      <c r="A162" s="15"/>
      <c r="F162" s="13"/>
      <c r="G162" s="13"/>
      <c r="M162" s="53"/>
      <c r="N162" s="13"/>
      <c r="T162" s="11"/>
      <c r="U162" s="11"/>
      <c r="V162" s="11"/>
      <c r="W162" s="11"/>
      <c r="X162" s="11"/>
    </row>
    <row r="163" spans="1:24" x14ac:dyDescent="0.25">
      <c r="A163" s="15"/>
      <c r="F163" s="13"/>
      <c r="G163" s="13"/>
      <c r="M163" s="53"/>
      <c r="N163" s="13"/>
      <c r="T163" s="11"/>
      <c r="U163" s="11"/>
      <c r="V163" s="11"/>
      <c r="W163" s="11"/>
      <c r="X163" s="11"/>
    </row>
    <row r="164" spans="1:24" x14ac:dyDescent="0.25">
      <c r="A164" s="15"/>
      <c r="F164" s="13"/>
      <c r="G164" s="13"/>
      <c r="M164" s="53"/>
      <c r="N164" s="13"/>
      <c r="T164" s="11"/>
      <c r="U164" s="11"/>
      <c r="V164" s="11"/>
      <c r="W164" s="11"/>
      <c r="X164" s="11"/>
    </row>
    <row r="165" spans="1:24" x14ac:dyDescent="0.25">
      <c r="A165" s="15"/>
      <c r="F165" s="13"/>
      <c r="G165" s="13"/>
      <c r="M165" s="53"/>
      <c r="N165" s="13"/>
      <c r="T165" s="11"/>
      <c r="U165" s="11"/>
      <c r="V165" s="11"/>
      <c r="W165" s="11"/>
      <c r="X165" s="11"/>
    </row>
    <row r="166" spans="1:24" x14ac:dyDescent="0.25">
      <c r="A166" s="15"/>
      <c r="F166" s="13"/>
      <c r="G166" s="13"/>
      <c r="M166" s="53"/>
      <c r="N166" s="13"/>
      <c r="T166" s="11"/>
      <c r="U166" s="11"/>
      <c r="V166" s="11"/>
      <c r="W166" s="11"/>
      <c r="X166" s="11"/>
    </row>
    <row r="167" spans="1:24" x14ac:dyDescent="0.25">
      <c r="A167" s="15"/>
      <c r="F167" s="13"/>
      <c r="G167" s="13"/>
      <c r="M167" s="53"/>
      <c r="N167" s="13"/>
      <c r="T167" s="11"/>
      <c r="U167" s="11"/>
      <c r="V167" s="11"/>
      <c r="W167" s="11"/>
      <c r="X167" s="11"/>
    </row>
    <row r="168" spans="1:24" x14ac:dyDescent="0.25">
      <c r="A168" s="15"/>
      <c r="F168" s="13"/>
      <c r="G168" s="13"/>
      <c r="M168" s="53"/>
      <c r="N168" s="13"/>
      <c r="T168" s="11"/>
      <c r="U168" s="11"/>
      <c r="V168" s="11"/>
      <c r="W168" s="11"/>
      <c r="X168" s="11"/>
    </row>
    <row r="169" spans="1:24" x14ac:dyDescent="0.25">
      <c r="A169" s="15"/>
      <c r="F169" s="13"/>
      <c r="G169" s="13"/>
      <c r="M169" s="53"/>
      <c r="N169" s="13"/>
      <c r="T169" s="11"/>
      <c r="U169" s="11"/>
      <c r="V169" s="11"/>
      <c r="W169" s="11"/>
      <c r="X169" s="11"/>
    </row>
    <row r="170" spans="1:24" x14ac:dyDescent="0.25">
      <c r="A170" s="15"/>
      <c r="F170" s="13"/>
      <c r="G170" s="13"/>
      <c r="M170" s="53"/>
      <c r="N170" s="13"/>
      <c r="T170" s="11"/>
      <c r="U170" s="11"/>
      <c r="V170" s="11"/>
      <c r="W170" s="11"/>
      <c r="X170" s="11"/>
    </row>
    <row r="171" spans="1:24" x14ac:dyDescent="0.25">
      <c r="A171" s="15"/>
      <c r="F171" s="13"/>
      <c r="G171" s="13"/>
      <c r="M171" s="53"/>
      <c r="N171" s="13"/>
      <c r="T171" s="11"/>
      <c r="U171" s="11"/>
      <c r="V171" s="11"/>
      <c r="W171" s="11"/>
      <c r="X171" s="11"/>
    </row>
    <row r="172" spans="1:24" x14ac:dyDescent="0.25">
      <c r="A172" s="15"/>
      <c r="F172" s="13"/>
      <c r="G172" s="13"/>
      <c r="M172" s="53"/>
      <c r="N172" s="13"/>
      <c r="T172" s="11"/>
      <c r="U172" s="11"/>
      <c r="V172" s="11"/>
      <c r="W172" s="11"/>
      <c r="X172" s="11"/>
    </row>
    <row r="173" spans="1:24" x14ac:dyDescent="0.25">
      <c r="A173" s="15"/>
      <c r="F173" s="13"/>
      <c r="G173" s="13"/>
      <c r="M173" s="53"/>
      <c r="N173" s="13"/>
      <c r="T173" s="11"/>
      <c r="U173" s="11"/>
      <c r="V173" s="11"/>
      <c r="W173" s="11"/>
      <c r="X173" s="11"/>
    </row>
    <row r="174" spans="1:24" x14ac:dyDescent="0.25">
      <c r="A174" s="15"/>
      <c r="F174" s="13"/>
      <c r="G174" s="13"/>
      <c r="M174" s="53"/>
      <c r="N174" s="13"/>
      <c r="T174" s="11"/>
      <c r="U174" s="11"/>
      <c r="V174" s="11"/>
      <c r="W174" s="11"/>
      <c r="X174" s="11"/>
    </row>
    <row r="175" spans="1:24" x14ac:dyDescent="0.25">
      <c r="A175" s="15"/>
      <c r="F175" s="13"/>
      <c r="G175" s="13"/>
      <c r="M175" s="53"/>
      <c r="N175" s="13"/>
      <c r="T175" s="11"/>
      <c r="U175" s="11"/>
      <c r="V175" s="11"/>
      <c r="W175" s="11"/>
      <c r="X175" s="11"/>
    </row>
    <row r="176" spans="1:24" x14ac:dyDescent="0.25">
      <c r="A176" s="15"/>
      <c r="F176" s="13"/>
      <c r="G176" s="13"/>
      <c r="M176" s="53"/>
      <c r="N176" s="13"/>
      <c r="T176" s="11"/>
      <c r="U176" s="11"/>
      <c r="V176" s="11"/>
      <c r="W176" s="11"/>
      <c r="X176" s="11"/>
    </row>
    <row r="177" spans="1:24" x14ac:dyDescent="0.25">
      <c r="A177" s="15"/>
      <c r="F177" s="13"/>
      <c r="G177" s="13"/>
      <c r="M177" s="53"/>
      <c r="N177" s="13"/>
      <c r="T177" s="11"/>
      <c r="U177" s="11"/>
      <c r="V177" s="11"/>
      <c r="W177" s="11"/>
      <c r="X177" s="11"/>
    </row>
    <row r="178" spans="1:24" x14ac:dyDescent="0.25">
      <c r="A178" s="15"/>
      <c r="F178" s="13"/>
      <c r="G178" s="13"/>
      <c r="M178" s="53"/>
      <c r="N178" s="13"/>
      <c r="T178" s="11"/>
      <c r="U178" s="11"/>
      <c r="V178" s="11"/>
      <c r="W178" s="11"/>
      <c r="X178" s="11"/>
    </row>
    <row r="179" spans="1:24" x14ac:dyDescent="0.25">
      <c r="A179" s="15"/>
      <c r="F179" s="13"/>
      <c r="G179" s="13"/>
      <c r="M179" s="53"/>
      <c r="N179" s="13"/>
      <c r="T179" s="11"/>
      <c r="U179" s="11"/>
      <c r="V179" s="11"/>
      <c r="W179" s="11"/>
      <c r="X179" s="11"/>
    </row>
    <row r="180" spans="1:24" x14ac:dyDescent="0.25">
      <c r="A180" s="15"/>
      <c r="F180" s="13"/>
      <c r="G180" s="13"/>
      <c r="M180" s="53"/>
      <c r="N180" s="13"/>
      <c r="T180" s="11"/>
      <c r="U180" s="11"/>
      <c r="V180" s="11"/>
      <c r="W180" s="11"/>
      <c r="X180" s="11"/>
    </row>
    <row r="181" spans="1:24" x14ac:dyDescent="0.25">
      <c r="A181" s="15"/>
      <c r="F181" s="13"/>
      <c r="G181" s="13"/>
      <c r="M181" s="53"/>
      <c r="N181" s="13"/>
      <c r="T181" s="11"/>
      <c r="U181" s="11"/>
      <c r="V181" s="11"/>
      <c r="W181" s="11"/>
      <c r="X181" s="11"/>
    </row>
    <row r="182" spans="1:24" x14ac:dyDescent="0.25">
      <c r="A182" s="15"/>
      <c r="F182" s="13"/>
      <c r="G182" s="13"/>
      <c r="M182" s="53"/>
      <c r="N182" s="13"/>
      <c r="T182" s="11"/>
      <c r="U182" s="11"/>
      <c r="V182" s="11"/>
      <c r="W182" s="11"/>
      <c r="X182" s="11"/>
    </row>
    <row r="183" spans="1:24" x14ac:dyDescent="0.25">
      <c r="A183" s="15"/>
      <c r="F183" s="13"/>
      <c r="G183" s="13"/>
      <c r="M183" s="53"/>
      <c r="N183" s="13"/>
      <c r="T183" s="11"/>
      <c r="U183" s="11"/>
      <c r="V183" s="11"/>
      <c r="W183" s="11"/>
      <c r="X183" s="11"/>
    </row>
    <row r="184" spans="1:24" x14ac:dyDescent="0.25">
      <c r="A184" s="15"/>
      <c r="F184" s="13"/>
      <c r="G184" s="13"/>
      <c r="M184" s="53"/>
      <c r="N184" s="13"/>
      <c r="T184" s="11"/>
      <c r="U184" s="11"/>
      <c r="V184" s="11"/>
      <c r="W184" s="11"/>
      <c r="X184" s="11"/>
    </row>
    <row r="185" spans="1:24" x14ac:dyDescent="0.25">
      <c r="A185" s="15"/>
      <c r="F185" s="13"/>
      <c r="G185" s="13"/>
      <c r="M185" s="53"/>
      <c r="N185" s="13"/>
      <c r="T185" s="11"/>
      <c r="U185" s="11"/>
      <c r="V185" s="11"/>
      <c r="W185" s="11"/>
      <c r="X185" s="11"/>
    </row>
    <row r="186" spans="1:24" x14ac:dyDescent="0.25">
      <c r="A186" s="15"/>
      <c r="F186" s="13"/>
      <c r="G186" s="13"/>
      <c r="M186" s="53"/>
      <c r="N186" s="13"/>
      <c r="T186" s="11"/>
      <c r="U186" s="11"/>
      <c r="V186" s="11"/>
      <c r="W186" s="11"/>
      <c r="X186" s="11"/>
    </row>
    <row r="187" spans="1:24" x14ac:dyDescent="0.25">
      <c r="A187" s="15"/>
      <c r="F187" s="13"/>
      <c r="G187" s="13"/>
      <c r="M187" s="53"/>
      <c r="N187" s="13"/>
      <c r="T187" s="11"/>
      <c r="U187" s="11"/>
      <c r="V187" s="11"/>
      <c r="W187" s="11"/>
      <c r="X187" s="11"/>
    </row>
    <row r="188" spans="1:24" x14ac:dyDescent="0.25">
      <c r="A188" s="15"/>
      <c r="F188" s="13"/>
      <c r="G188" s="13"/>
      <c r="M188" s="53"/>
      <c r="N188" s="13"/>
      <c r="T188" s="11"/>
      <c r="U188" s="11"/>
      <c r="V188" s="11"/>
      <c r="W188" s="11"/>
      <c r="X188" s="11"/>
    </row>
    <row r="189" spans="1:24" x14ac:dyDescent="0.25">
      <c r="A189" s="15"/>
      <c r="F189" s="13"/>
      <c r="G189" s="13"/>
      <c r="M189" s="53"/>
      <c r="N189" s="13"/>
      <c r="T189" s="11"/>
      <c r="U189" s="11"/>
      <c r="V189" s="11"/>
      <c r="W189" s="11"/>
      <c r="X189" s="11"/>
    </row>
    <row r="190" spans="1:24" x14ac:dyDescent="0.25">
      <c r="A190" s="15"/>
      <c r="F190" s="13"/>
      <c r="G190" s="13"/>
      <c r="M190" s="53"/>
      <c r="N190" s="13"/>
      <c r="T190" s="11"/>
      <c r="U190" s="11"/>
      <c r="V190" s="11"/>
      <c r="W190" s="11"/>
      <c r="X190" s="11"/>
    </row>
    <row r="191" spans="1:24" x14ac:dyDescent="0.25">
      <c r="A191" s="15"/>
      <c r="F191" s="13"/>
      <c r="G191" s="13"/>
      <c r="M191" s="53"/>
      <c r="N191" s="13"/>
      <c r="T191" s="11"/>
      <c r="U191" s="11"/>
      <c r="V191" s="11"/>
      <c r="W191" s="11"/>
      <c r="X191" s="11"/>
    </row>
    <row r="192" spans="1:24" x14ac:dyDescent="0.25">
      <c r="A192" s="15"/>
      <c r="F192" s="13"/>
      <c r="G192" s="13"/>
      <c r="M192" s="53"/>
      <c r="N192" s="13"/>
      <c r="T192" s="11"/>
      <c r="U192" s="11"/>
      <c r="V192" s="11"/>
      <c r="W192" s="11"/>
      <c r="X192" s="11"/>
    </row>
    <row r="193" spans="1:24" x14ac:dyDescent="0.25">
      <c r="A193" s="15"/>
      <c r="F193" s="13"/>
      <c r="G193" s="13"/>
      <c r="M193" s="53"/>
      <c r="N193" s="13"/>
      <c r="T193" s="11"/>
      <c r="U193" s="11"/>
      <c r="V193" s="11"/>
      <c r="W193" s="11"/>
      <c r="X193" s="11"/>
    </row>
    <row r="194" spans="1:24" x14ac:dyDescent="0.25">
      <c r="A194" s="15"/>
      <c r="F194" s="13"/>
      <c r="G194" s="13"/>
      <c r="M194" s="53"/>
      <c r="N194" s="13"/>
      <c r="T194" s="11"/>
      <c r="U194" s="11"/>
      <c r="V194" s="11"/>
      <c r="W194" s="11"/>
      <c r="X194" s="11"/>
    </row>
    <row r="195" spans="1:24" x14ac:dyDescent="0.25">
      <c r="A195" s="15"/>
      <c r="F195" s="13"/>
      <c r="G195" s="13"/>
      <c r="M195" s="53"/>
      <c r="N195" s="13"/>
      <c r="T195" s="11"/>
      <c r="U195" s="11"/>
      <c r="V195" s="11"/>
      <c r="W195" s="11"/>
      <c r="X195" s="11"/>
    </row>
    <row r="196" spans="1:24" x14ac:dyDescent="0.25">
      <c r="A196" s="15"/>
      <c r="F196" s="13"/>
      <c r="G196" s="13"/>
      <c r="M196" s="53"/>
      <c r="N196" s="13"/>
      <c r="T196" s="11"/>
      <c r="U196" s="11"/>
      <c r="V196" s="11"/>
      <c r="W196" s="11"/>
      <c r="X196" s="11"/>
    </row>
    <row r="197" spans="1:24" x14ac:dyDescent="0.25">
      <c r="A197" s="15"/>
      <c r="F197" s="13"/>
      <c r="G197" s="13"/>
      <c r="M197" s="53"/>
      <c r="N197" s="13"/>
      <c r="T197" s="11"/>
      <c r="U197" s="11"/>
      <c r="V197" s="11"/>
      <c r="W197" s="11"/>
      <c r="X197" s="11"/>
    </row>
    <row r="198" spans="1:24" x14ac:dyDescent="0.25">
      <c r="A198" s="15"/>
      <c r="F198" s="13"/>
      <c r="G198" s="13"/>
      <c r="M198" s="53"/>
      <c r="N198" s="13"/>
      <c r="T198" s="11"/>
      <c r="U198" s="11"/>
      <c r="V198" s="11"/>
      <c r="W198" s="11"/>
      <c r="X198" s="11"/>
    </row>
    <row r="199" spans="1:24" x14ac:dyDescent="0.25">
      <c r="A199" s="15"/>
      <c r="F199" s="13"/>
      <c r="G199" s="13"/>
      <c r="M199" s="53"/>
      <c r="N199" s="13"/>
      <c r="T199" s="11"/>
      <c r="U199" s="11"/>
      <c r="V199" s="11"/>
      <c r="W199" s="11"/>
      <c r="X199" s="11"/>
    </row>
    <row r="200" spans="1:24" x14ac:dyDescent="0.25">
      <c r="F200" s="13"/>
      <c r="G200" s="13"/>
      <c r="M200" s="53"/>
      <c r="N200" s="13"/>
      <c r="T200" s="11"/>
      <c r="U200" s="11"/>
      <c r="V200" s="11"/>
      <c r="W200" s="11"/>
      <c r="X200" s="11"/>
    </row>
    <row r="201" spans="1:24" x14ac:dyDescent="0.25">
      <c r="F201" s="13"/>
      <c r="G201" s="13"/>
      <c r="M201" s="53"/>
      <c r="N201" s="13"/>
      <c r="T201" s="11"/>
      <c r="U201" s="11"/>
      <c r="V201" s="11"/>
      <c r="W201" s="11"/>
      <c r="X201" s="11"/>
    </row>
    <row r="202" spans="1:24" x14ac:dyDescent="0.25">
      <c r="F202" s="13"/>
      <c r="G202" s="13"/>
      <c r="M202" s="53"/>
      <c r="N202" s="13"/>
      <c r="T202" s="11"/>
      <c r="U202" s="11"/>
      <c r="V202" s="11"/>
      <c r="W202" s="11"/>
      <c r="X202" s="11"/>
    </row>
    <row r="203" spans="1:24" x14ac:dyDescent="0.25">
      <c r="F203" s="13"/>
      <c r="G203" s="13"/>
      <c r="M203" s="53"/>
      <c r="N203" s="13"/>
      <c r="T203" s="11"/>
      <c r="U203" s="11"/>
      <c r="V203" s="11"/>
      <c r="W203" s="11"/>
      <c r="X203" s="11"/>
    </row>
    <row r="204" spans="1:24" x14ac:dyDescent="0.25">
      <c r="A204" s="18">
        <f>COUNTA(A7:A203)</f>
        <v>0</v>
      </c>
      <c r="B204" s="18">
        <f>COUNTA(B7:B203)</f>
        <v>0</v>
      </c>
      <c r="C204" s="18"/>
      <c r="D204" s="18"/>
      <c r="E204" s="18">
        <f>COUNTA(E7:E203)</f>
        <v>0</v>
      </c>
      <c r="F204" s="18">
        <f>COUNTA(F7:F203)</f>
        <v>0</v>
      </c>
      <c r="G204" s="18">
        <f>COUNTA(G7:G203)</f>
        <v>0</v>
      </c>
      <c r="H204" s="18">
        <f>COUNTA(H7:H203)</f>
        <v>0</v>
      </c>
      <c r="I204" s="18">
        <f>COUNTA(I7:I203)</f>
        <v>0</v>
      </c>
      <c r="J204" s="18"/>
      <c r="K204" s="18">
        <f>COUNTA(K7:K203)</f>
        <v>0</v>
      </c>
      <c r="L204" s="18">
        <f>COUNTA(L7:L203)</f>
        <v>0</v>
      </c>
      <c r="M204" s="18">
        <f>COUNTA(M7:M203)</f>
        <v>0</v>
      </c>
      <c r="N204" s="18"/>
      <c r="O204" s="18">
        <f>COUNTA(O7:O203)</f>
        <v>0</v>
      </c>
      <c r="P204" s="18">
        <f>COUNTA(P7:P203)</f>
        <v>0</v>
      </c>
      <c r="Q204" s="18"/>
      <c r="R204" s="18">
        <f>COUNTA(R7:R203)</f>
        <v>0</v>
      </c>
      <c r="S204" s="18">
        <f>COUNTA(S7:S203)</f>
        <v>0</v>
      </c>
      <c r="T204" s="11"/>
      <c r="U204" s="11"/>
      <c r="V204" s="11"/>
      <c r="W204" s="11"/>
      <c r="X204" s="11"/>
    </row>
  </sheetData>
  <sheetProtection algorithmName="SHA-512" hashValue="G+G2sGGTjn77ffHzTFwIr4HBTkk7+r9aOauOo+NfwzpuqKcsQ9+moUj5nyXG4GlZqrHGaCnsJmFki2fzzA4Nrg==" saltValue="AU5GEWnfqwzkQWvHAtWEzQ==" spinCount="100000" sheet="1" formatCells="0" formatColumns="0" formatRows="0" sort="0" autoFilter="0" pivotTables="0"/>
  <autoFilter ref="A6:X6" xr:uid="{00000000-0001-0000-2300-000000000000}"/>
  <mergeCells count="3">
    <mergeCell ref="A1:E1"/>
    <mergeCell ref="F1:M1"/>
    <mergeCell ref="F4:H4"/>
  </mergeCells>
  <dataValidations count="8">
    <dataValidation type="list" allowBlank="1" showInputMessage="1" showErrorMessage="1" sqref="O205:O64740" xr:uid="{00000000-0002-0000-2300-000000000000}">
      <formula1>Servicetype</formula1>
    </dataValidation>
    <dataValidation type="textLength" allowBlank="1" showInputMessage="1" showErrorMessage="1" promptTitle="Limit size to 350 characters" sqref="P7:P203 S7:S203 L7:L203" xr:uid="{00000000-0002-0000-2300-000001000000}">
      <formula1>1</formula1>
      <formula2>350</formula2>
    </dataValidation>
    <dataValidation type="textLength" allowBlank="1" showInputMessage="1" showErrorMessage="1" promptTitle="Limit size to 250" sqref="R7:R199 R203 R201 K204:S204 A204:I204" xr:uid="{00000000-0002-0000-2300-000002000000}">
      <formula1>1</formula1>
      <formula2>250</formula2>
    </dataValidation>
    <dataValidation type="list" allowBlank="1" showInputMessage="1" showErrorMessage="1" sqref="H205:J1048576 H5:J5" xr:uid="{00000000-0002-0000-2300-000003000000}">
      <formula1>Continuingbenefits</formula1>
    </dataValidation>
    <dataValidation type="list" showInputMessage="1" showErrorMessage="1" sqref="E205:E64740" xr:uid="{00000000-0002-0000-2300-000005000000}">
      <formula1>Targetgroup</formula1>
    </dataValidation>
    <dataValidation type="list" allowBlank="1" showInputMessage="1" showErrorMessage="1" sqref="F205:F64740" xr:uid="{00000000-0002-0000-2300-000006000000}">
      <formula1>Appealtype</formula1>
    </dataValidation>
    <dataValidation type="list" allowBlank="1" showInputMessage="1" showErrorMessage="1" sqref="S205:S64740" xr:uid="{00000000-0002-0000-2300-000007000000}">
      <formula1>Resolutiontype</formula1>
    </dataValidation>
    <dataValidation type="list" allowBlank="1" showInputMessage="1" showErrorMessage="1" sqref="M205:M64740" xr:uid="{00000000-0002-0000-2300-000008000000}">
      <formula1>Issuetype</formula1>
    </dataValidation>
  </dataValidations>
  <hyperlinks>
    <hyperlink ref="F4:H4" r:id="rId1" display="https://www.dhs.wisconsin.gov/forms/f03112ai.pdf" xr:uid="{B6966887-68E2-4D89-9829-7011255ABBCB}"/>
  </hyperlinks>
  <printOptions headings="1" gridLines="1"/>
  <pageMargins left="0.75" right="0.75" top="1" bottom="1" header="0.5" footer="0.5"/>
  <pageSetup paperSize="5" scale="55" orientation="landscape" r:id="rId2"/>
  <headerFooter alignWithMargins="0">
    <oddHeader>Page &amp;P&amp;RAppeal log rev 1192012.xls</oddHead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Limit size to 350 characters" xr:uid="{B05E0036-4B5C-490A-9314-89090E2C6997}">
          <x14:formula1>
            <xm:f>Categories!$A$80:$A$82</xm:f>
          </x14:formula1>
          <xm:sqref>Q7:Q203</xm:sqref>
        </x14:dataValidation>
        <x14:dataValidation type="list" allowBlank="1" showInputMessage="1" showErrorMessage="1" xr:uid="{CFB26879-43F1-46E4-A5CA-DB7C446EF55B}">
          <x14:formula1>
            <xm:f>Categories!$A$9:$A$14</xm:f>
          </x14:formula1>
          <xm:sqref>H7:H203</xm:sqref>
        </x14:dataValidation>
        <x14:dataValidation type="list" allowBlank="1" showInputMessage="1" showErrorMessage="1" xr:uid="{650D391C-7181-496E-9FB6-7D990E520C69}">
          <x14:formula1>
            <xm:f>Categories!$A$31:$A$36</xm:f>
          </x14:formula1>
          <xm:sqref>J7:J203</xm:sqref>
        </x14:dataValidation>
        <x14:dataValidation type="list" allowBlank="1" showInputMessage="1" showErrorMessage="1" xr:uid="{57413814-B379-46A1-8000-537D612D2BF0}">
          <x14:formula1>
            <xm:f>Categories!$A$4:$A$5</xm:f>
          </x14:formula1>
          <xm:sqref>E7:E203</xm:sqref>
        </x14:dataValidation>
        <x14:dataValidation type="list" allowBlank="1" showInputMessage="1" showErrorMessage="1" xr:uid="{C28192DE-FA87-4730-8C48-D305007B0FE0}">
          <x14:formula1>
            <xm:f>Categories!$A$58:$A$63</xm:f>
          </x14:formula1>
          <xm:sqref>N7:N203</xm:sqref>
        </x14:dataValidation>
        <x14:dataValidation type="list" errorStyle="warning" allowBlank="1" showInputMessage="1" showErrorMessage="1" xr:uid="{00000000-0002-0000-2300-00000B000000}">
          <x14:formula1>
            <xm:f>Categories!$A$17:$A$27</xm:f>
          </x14:formula1>
          <xm:sqref>I7:I203</xm:sqref>
        </x14:dataValidation>
        <x14:dataValidation type="list" errorStyle="warning" allowBlank="1" showInputMessage="1" showErrorMessage="1" xr:uid="{00000000-0002-0000-2300-00000A000000}">
          <x14:formula1>
            <xm:f>Categories!$A$39:$A$55</xm:f>
          </x14:formula1>
          <xm:sqref>K7:K203</xm:sqref>
        </x14:dataValidation>
        <x14:dataValidation type="list" allowBlank="1" showInputMessage="1" showErrorMessage="1" xr:uid="{08F39D41-3ADA-49A2-880E-771D7B1CF2A0}">
          <x14:formula1>
            <xm:f>Categories!$A$66:$A$76</xm:f>
          </x14:formula1>
          <xm:sqref>O7:O203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H33" sqref="H33"/>
    </sheetView>
  </sheetViews>
  <sheetFormatPr defaultRowHeight="13.2" x14ac:dyDescent="0.25"/>
  <sheetData/>
  <sheetProtection algorithmName="SHA-512" hashValue="A0Zckd6ZfZqjScMoersc9PNKMUap+hZTOZLcsD2Uvc1TTCFgXCkzoDrLKVz7kMTD2+weCvedkgcIwZiOzUprLg==" saltValue="nrBMSvJdPPfieqNGXwteRA==" spinCount="100000" sheet="1" objects="1" scenarios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C1" workbookViewId="0">
      <selection activeCell="H33" sqref="H33"/>
    </sheetView>
  </sheetViews>
  <sheetFormatPr defaultRowHeight="13.2" x14ac:dyDescent="0.25"/>
  <sheetData/>
  <sheetProtection algorithmName="SHA-512" hashValue="KeHNTAZfrzCmtIwZlDcgC3nBGviri6w9rnlU3IW04OZEu+72eZvlNyOF4EBh8iVf4pFQ9VvEc5H/Z7xFo4Xytg==" saltValue="DIRmU4Am3XTDXNxfee4T3A==" spinCount="100000" sheet="1" objects="1" scenarios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H33" sqref="H33"/>
    </sheetView>
  </sheetViews>
  <sheetFormatPr defaultRowHeight="13.2" x14ac:dyDescent="0.25"/>
  <sheetData/>
  <sheetProtection algorithmName="SHA-512" hashValue="LhIVtdT9xYYeBCJBAy2jho1RvXTlXzZuuzB35nONCEqFP06GL7qRezPzpM6e/QSLy9HPJCGxzGKAbjyfHepz6g==" saltValue="F++CdYv8FK/AtWVfMHN1iA==" spinCount="100000" sheet="1" objects="1" scenarios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X998"/>
  <sheetViews>
    <sheetView workbookViewId="0">
      <pane ySplit="6" topLeftCell="A7" activePane="bottomLeft" state="frozen"/>
      <selection pane="bottomLeft" activeCell="E20" sqref="E20"/>
    </sheetView>
  </sheetViews>
  <sheetFormatPr defaultColWidth="8.88671875" defaultRowHeight="13.2" x14ac:dyDescent="0.25"/>
  <cols>
    <col min="1" max="1" width="15.109375" style="9" customWidth="1"/>
    <col min="2" max="4" width="22.109375" style="9" customWidth="1"/>
    <col min="5" max="5" width="16.88671875" style="9" customWidth="1"/>
    <col min="6" max="6" width="23" style="9" customWidth="1"/>
    <col min="7" max="7" width="17" style="9" customWidth="1"/>
    <col min="8" max="8" width="30.6640625" style="9" customWidth="1"/>
    <col min="9" max="9" width="49.44140625" style="9" customWidth="1"/>
    <col min="10" max="10" width="31" style="9" customWidth="1"/>
    <col min="11" max="11" width="34.6640625" style="9" customWidth="1"/>
    <col min="12" max="12" width="53.109375" style="9" customWidth="1"/>
    <col min="13" max="13" width="21.5546875" style="9" customWidth="1"/>
    <col min="14" max="14" width="23.109375" style="9" customWidth="1"/>
    <col min="15" max="15" width="33.6640625" style="9" customWidth="1"/>
    <col min="16" max="16" width="53.109375" style="9" customWidth="1"/>
    <col min="17" max="17" width="18.109375" style="9" customWidth="1"/>
    <col min="18" max="19" width="53.109375" style="9" customWidth="1"/>
    <col min="20" max="16384" width="8.88671875" style="11"/>
  </cols>
  <sheetData>
    <row r="1" spans="1:24" s="8" customFormat="1" ht="39" customHeight="1" x14ac:dyDescent="0.25">
      <c r="A1" s="86" t="s">
        <v>183</v>
      </c>
      <c r="B1" s="86"/>
      <c r="C1" s="86"/>
      <c r="D1" s="87" t="s">
        <v>160</v>
      </c>
      <c r="E1" s="87"/>
      <c r="F1" s="87"/>
      <c r="G1" s="87"/>
      <c r="H1" s="87"/>
      <c r="I1" s="87"/>
      <c r="J1" s="66" t="s">
        <v>89</v>
      </c>
      <c r="K1" s="27"/>
      <c r="L1" s="27"/>
      <c r="M1" s="27"/>
      <c r="N1" s="27"/>
      <c r="O1" s="27"/>
      <c r="P1" s="27"/>
      <c r="Q1" s="78"/>
      <c r="R1" s="78"/>
      <c r="S1" s="78"/>
    </row>
    <row r="2" spans="1:24" ht="31.8" customHeight="1" x14ac:dyDescent="0.25">
      <c r="A2" s="67" t="s">
        <v>55</v>
      </c>
      <c r="B2" s="16"/>
      <c r="C2" s="16"/>
      <c r="F2" s="16" t="s">
        <v>165</v>
      </c>
      <c r="G2" s="60"/>
      <c r="H2" s="16"/>
      <c r="I2" s="16"/>
      <c r="J2" s="16"/>
      <c r="K2" s="16"/>
      <c r="L2" s="16"/>
      <c r="M2" s="16"/>
      <c r="N2" s="16"/>
      <c r="O2" s="16"/>
      <c r="P2" s="16"/>
    </row>
    <row r="3" spans="1:24" ht="21" customHeight="1" x14ac:dyDescent="0.3">
      <c r="A3" s="29" t="s">
        <v>103</v>
      </c>
      <c r="B3" s="10" t="s">
        <v>55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4" ht="27" customHeight="1" x14ac:dyDescent="0.3">
      <c r="A4" s="58" t="s">
        <v>96</v>
      </c>
      <c r="B4" s="59" t="s">
        <v>104</v>
      </c>
      <c r="C4" s="59"/>
      <c r="D4" s="10"/>
      <c r="E4" s="16" t="s">
        <v>169</v>
      </c>
      <c r="F4" s="88" t="s">
        <v>167</v>
      </c>
      <c r="G4" s="88"/>
      <c r="H4" s="88"/>
      <c r="I4" s="17"/>
      <c r="J4" s="17"/>
      <c r="K4" s="17"/>
      <c r="L4" s="16"/>
      <c r="M4" s="16"/>
      <c r="N4" s="16"/>
      <c r="P4" s="16"/>
      <c r="R4" s="17" t="s">
        <v>99</v>
      </c>
      <c r="S4" s="16"/>
      <c r="T4" s="16"/>
      <c r="U4" s="16"/>
      <c r="V4" s="16"/>
      <c r="W4" s="16"/>
      <c r="X4" s="16"/>
    </row>
    <row r="5" spans="1:24" ht="24.9" customHeight="1" thickBot="1" x14ac:dyDescent="0.35">
      <c r="A5" s="29" t="s">
        <v>74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24" s="64" customFormat="1" ht="88.5" customHeight="1" thickTop="1" thickBot="1" x14ac:dyDescent="0.3">
      <c r="A6" s="61" t="s">
        <v>113</v>
      </c>
      <c r="B6" s="61" t="s">
        <v>112</v>
      </c>
      <c r="C6" s="61" t="s">
        <v>145</v>
      </c>
      <c r="D6" s="61" t="s">
        <v>95</v>
      </c>
      <c r="E6" s="61" t="s">
        <v>150</v>
      </c>
      <c r="F6" s="61" t="s">
        <v>114</v>
      </c>
      <c r="G6" s="61" t="s">
        <v>139</v>
      </c>
      <c r="H6" s="61" t="s">
        <v>53</v>
      </c>
      <c r="I6" s="61" t="s">
        <v>72</v>
      </c>
      <c r="J6" s="61" t="s">
        <v>163</v>
      </c>
      <c r="K6" s="61" t="s">
        <v>164</v>
      </c>
      <c r="L6" s="61" t="s">
        <v>109</v>
      </c>
      <c r="M6" s="61" t="s">
        <v>143</v>
      </c>
      <c r="N6" s="61" t="s">
        <v>110</v>
      </c>
      <c r="O6" s="61" t="s">
        <v>93</v>
      </c>
      <c r="P6" s="61" t="s">
        <v>30</v>
      </c>
      <c r="Q6" s="61" t="s">
        <v>102</v>
      </c>
      <c r="R6" s="61" t="s">
        <v>166</v>
      </c>
      <c r="S6" s="62" t="s">
        <v>33</v>
      </c>
    </row>
    <row r="7" spans="1:24" ht="13.8" thickTop="1" x14ac:dyDescent="0.25">
      <c r="A7" s="12"/>
      <c r="B7" s="10"/>
      <c r="C7" s="10"/>
      <c r="D7" s="10"/>
      <c r="F7" s="13"/>
      <c r="G7" s="13"/>
      <c r="L7" s="10"/>
      <c r="M7" s="53"/>
      <c r="N7" s="13"/>
      <c r="P7" s="10"/>
      <c r="Q7" s="10"/>
      <c r="R7" s="10"/>
      <c r="S7" s="10"/>
    </row>
    <row r="8" spans="1:24" x14ac:dyDescent="0.25">
      <c r="A8" s="12"/>
      <c r="B8" s="10"/>
      <c r="C8" s="10"/>
      <c r="D8" s="10"/>
      <c r="F8" s="13"/>
      <c r="G8" s="13"/>
      <c r="H8" s="10"/>
      <c r="M8" s="53"/>
      <c r="N8" s="13"/>
    </row>
    <row r="9" spans="1:24" x14ac:dyDescent="0.25">
      <c r="A9" s="12"/>
      <c r="B9" s="10"/>
      <c r="C9" s="10"/>
      <c r="D9" s="10"/>
      <c r="F9" s="13"/>
      <c r="G9" s="13"/>
      <c r="M9" s="54"/>
      <c r="N9" s="13"/>
    </row>
    <row r="10" spans="1:24" x14ac:dyDescent="0.25">
      <c r="A10" s="12"/>
      <c r="B10" s="10"/>
      <c r="C10" s="10"/>
      <c r="D10" s="10"/>
      <c r="F10" s="13"/>
      <c r="G10" s="13"/>
      <c r="M10" s="53"/>
      <c r="N10" s="13"/>
    </row>
    <row r="11" spans="1:24" x14ac:dyDescent="0.25">
      <c r="A11" s="12"/>
      <c r="B11" s="10"/>
      <c r="C11" s="10"/>
      <c r="D11" s="10"/>
      <c r="F11" s="13"/>
      <c r="G11" s="13"/>
      <c r="M11" s="53"/>
      <c r="N11" s="13"/>
    </row>
    <row r="12" spans="1:24" x14ac:dyDescent="0.25">
      <c r="A12" s="12"/>
      <c r="B12" s="10"/>
      <c r="C12" s="10"/>
      <c r="D12" s="10"/>
      <c r="F12" s="13"/>
      <c r="G12" s="13"/>
      <c r="M12" s="53"/>
      <c r="N12" s="13"/>
    </row>
    <row r="13" spans="1:24" x14ac:dyDescent="0.25">
      <c r="A13" s="12"/>
      <c r="B13" s="10"/>
      <c r="C13" s="10"/>
      <c r="D13" s="10"/>
      <c r="F13" s="13"/>
      <c r="G13" s="13"/>
      <c r="M13" s="53"/>
      <c r="N13" s="13"/>
    </row>
    <row r="14" spans="1:24" ht="12.75" customHeight="1" x14ac:dyDescent="0.25">
      <c r="A14" s="12"/>
      <c r="B14" s="10"/>
      <c r="C14" s="10"/>
      <c r="D14" s="10"/>
      <c r="F14" s="13"/>
      <c r="G14" s="13"/>
      <c r="M14" s="53"/>
      <c r="N14" s="13"/>
    </row>
    <row r="15" spans="1:24" x14ac:dyDescent="0.25">
      <c r="A15" s="12"/>
      <c r="B15" s="10"/>
      <c r="C15" s="10"/>
      <c r="D15" s="10"/>
      <c r="F15" s="13"/>
      <c r="G15" s="13"/>
      <c r="M15" s="53"/>
      <c r="N15" s="13"/>
    </row>
    <row r="16" spans="1:24" x14ac:dyDescent="0.25">
      <c r="A16" s="12"/>
      <c r="B16" s="10"/>
      <c r="C16" s="10"/>
      <c r="D16" s="10"/>
      <c r="F16" s="13"/>
      <c r="G16" s="13"/>
      <c r="M16" s="53"/>
      <c r="N16" s="13"/>
    </row>
    <row r="17" spans="1:14" x14ac:dyDescent="0.25">
      <c r="A17" s="12"/>
      <c r="B17" s="10"/>
      <c r="C17" s="10"/>
      <c r="D17" s="10"/>
      <c r="F17" s="13"/>
      <c r="G17" s="13"/>
      <c r="M17" s="53"/>
      <c r="N17" s="13"/>
    </row>
    <row r="18" spans="1:14" x14ac:dyDescent="0.25">
      <c r="A18" s="12"/>
      <c r="B18" s="10"/>
      <c r="C18" s="10"/>
      <c r="D18" s="10"/>
      <c r="F18" s="13"/>
      <c r="G18" s="13"/>
      <c r="M18" s="53"/>
      <c r="N18" s="13"/>
    </row>
    <row r="19" spans="1:14" x14ac:dyDescent="0.25">
      <c r="A19" s="12"/>
      <c r="B19" s="10"/>
      <c r="C19" s="10"/>
      <c r="D19" s="10"/>
      <c r="F19" s="13"/>
      <c r="G19" s="13"/>
      <c r="M19" s="53"/>
      <c r="N19" s="13"/>
    </row>
    <row r="20" spans="1:14" x14ac:dyDescent="0.25">
      <c r="A20" s="12"/>
      <c r="B20" s="10"/>
      <c r="C20" s="10"/>
      <c r="D20" s="10"/>
      <c r="F20" s="13"/>
      <c r="G20" s="13"/>
      <c r="M20" s="53"/>
      <c r="N20" s="13"/>
    </row>
    <row r="21" spans="1:14" x14ac:dyDescent="0.25">
      <c r="A21" s="12"/>
      <c r="B21" s="10"/>
      <c r="C21" s="10"/>
      <c r="D21" s="10"/>
      <c r="F21" s="13"/>
      <c r="G21" s="13"/>
      <c r="M21" s="53"/>
      <c r="N21" s="13"/>
    </row>
    <row r="22" spans="1:14" x14ac:dyDescent="0.25">
      <c r="A22" s="12"/>
      <c r="B22" s="10"/>
      <c r="C22" s="10"/>
      <c r="D22" s="10"/>
      <c r="F22" s="13"/>
      <c r="G22" s="13"/>
      <c r="M22" s="53"/>
      <c r="N22" s="13"/>
    </row>
    <row r="23" spans="1:14" x14ac:dyDescent="0.25">
      <c r="A23" s="12"/>
      <c r="B23" s="10"/>
      <c r="C23" s="10"/>
      <c r="D23" s="10"/>
      <c r="F23" s="13"/>
      <c r="G23" s="13"/>
      <c r="M23" s="53"/>
      <c r="N23" s="13"/>
    </row>
    <row r="24" spans="1:14" x14ac:dyDescent="0.25">
      <c r="A24" s="12"/>
      <c r="B24" s="10"/>
      <c r="C24" s="10"/>
      <c r="D24" s="10"/>
      <c r="F24" s="13"/>
      <c r="G24" s="13"/>
      <c r="H24" s="10"/>
      <c r="I24" s="10"/>
      <c r="J24" s="10"/>
      <c r="K24" s="10"/>
      <c r="M24" s="53"/>
      <c r="N24" s="13"/>
    </row>
    <row r="25" spans="1:14" x14ac:dyDescent="0.25">
      <c r="A25" s="12"/>
      <c r="B25" s="10"/>
      <c r="C25" s="10"/>
      <c r="D25" s="10"/>
      <c r="F25" s="13"/>
      <c r="G25" s="13"/>
      <c r="M25" s="53"/>
      <c r="N25" s="13"/>
    </row>
    <row r="26" spans="1:14" x14ac:dyDescent="0.25">
      <c r="A26" s="12"/>
      <c r="B26" s="10"/>
      <c r="C26" s="10"/>
      <c r="D26" s="10"/>
      <c r="F26" s="13"/>
      <c r="G26" s="13"/>
      <c r="M26" s="53"/>
      <c r="N26" s="13"/>
    </row>
    <row r="27" spans="1:14" x14ac:dyDescent="0.25">
      <c r="A27" s="12"/>
      <c r="B27" s="10"/>
      <c r="C27" s="10"/>
      <c r="D27" s="10"/>
      <c r="F27" s="13"/>
      <c r="G27" s="13"/>
      <c r="M27" s="53"/>
      <c r="N27" s="13"/>
    </row>
    <row r="28" spans="1:14" x14ac:dyDescent="0.25">
      <c r="A28" s="12"/>
      <c r="B28" s="10"/>
      <c r="C28" s="10"/>
      <c r="D28" s="10"/>
      <c r="F28" s="13"/>
      <c r="G28" s="13"/>
      <c r="M28" s="53"/>
      <c r="N28" s="13"/>
    </row>
    <row r="29" spans="1:14" x14ac:dyDescent="0.25">
      <c r="A29" s="12"/>
      <c r="B29" s="10"/>
      <c r="C29" s="10"/>
      <c r="D29" s="10"/>
      <c r="F29" s="13"/>
      <c r="G29" s="13"/>
      <c r="M29" s="53"/>
      <c r="N29" s="13"/>
    </row>
    <row r="30" spans="1:14" x14ac:dyDescent="0.25">
      <c r="A30" s="12"/>
      <c r="B30" s="10"/>
      <c r="C30" s="10"/>
      <c r="D30" s="10"/>
      <c r="F30" s="13"/>
      <c r="G30" s="13"/>
      <c r="M30" s="53"/>
      <c r="N30" s="13"/>
    </row>
    <row r="31" spans="1:14" x14ac:dyDescent="0.25">
      <c r="A31" s="12"/>
      <c r="B31" s="10"/>
      <c r="C31" s="10"/>
      <c r="D31" s="10"/>
      <c r="F31" s="13"/>
      <c r="G31" s="13"/>
      <c r="M31" s="53"/>
      <c r="N31" s="13"/>
    </row>
    <row r="32" spans="1:14" ht="12.75" customHeight="1" x14ac:dyDescent="0.25">
      <c r="A32" s="12"/>
      <c r="B32" s="10"/>
      <c r="C32" s="10"/>
      <c r="D32" s="10"/>
      <c r="F32" s="13"/>
      <c r="G32" s="13"/>
      <c r="M32" s="53"/>
      <c r="N32" s="13"/>
    </row>
    <row r="33" spans="1:14" x14ac:dyDescent="0.25">
      <c r="A33" s="12"/>
      <c r="B33" s="10"/>
      <c r="C33" s="10"/>
      <c r="D33" s="10"/>
      <c r="F33" s="13"/>
      <c r="G33" s="13"/>
      <c r="M33" s="53"/>
      <c r="N33" s="13"/>
    </row>
    <row r="34" spans="1:14" x14ac:dyDescent="0.25">
      <c r="A34" s="12"/>
      <c r="B34" s="10"/>
      <c r="C34" s="10"/>
      <c r="D34" s="10"/>
      <c r="F34" s="13"/>
      <c r="G34" s="13"/>
      <c r="M34" s="53"/>
      <c r="N34" s="13"/>
    </row>
    <row r="35" spans="1:14" x14ac:dyDescent="0.25">
      <c r="A35" s="12"/>
      <c r="B35" s="10"/>
      <c r="C35" s="10"/>
      <c r="D35" s="10"/>
      <c r="F35" s="13"/>
      <c r="G35" s="13"/>
      <c r="M35" s="53"/>
      <c r="N35" s="13"/>
    </row>
    <row r="36" spans="1:14" x14ac:dyDescent="0.25">
      <c r="A36" s="12"/>
      <c r="B36" s="10"/>
      <c r="C36" s="10"/>
      <c r="D36" s="10"/>
      <c r="F36" s="13"/>
      <c r="G36" s="13"/>
      <c r="M36" s="53"/>
      <c r="N36" s="13"/>
    </row>
    <row r="37" spans="1:14" x14ac:dyDescent="0.25">
      <c r="A37" s="12"/>
      <c r="B37" s="10"/>
      <c r="C37" s="10"/>
      <c r="D37" s="10"/>
      <c r="F37" s="13"/>
      <c r="G37" s="13"/>
      <c r="M37" s="53"/>
      <c r="N37" s="13"/>
    </row>
    <row r="38" spans="1:14" ht="12.75" customHeight="1" x14ac:dyDescent="0.25">
      <c r="A38" s="12"/>
      <c r="B38" s="10"/>
      <c r="C38" s="10"/>
      <c r="D38" s="10"/>
      <c r="F38" s="13"/>
      <c r="G38" s="13"/>
      <c r="M38" s="53"/>
      <c r="N38" s="13"/>
    </row>
    <row r="39" spans="1:14" x14ac:dyDescent="0.25">
      <c r="A39" s="12"/>
      <c r="B39" s="10"/>
      <c r="C39" s="10"/>
      <c r="D39" s="10"/>
      <c r="F39" s="13"/>
      <c r="G39" s="13"/>
      <c r="M39" s="53"/>
      <c r="N39" s="13"/>
    </row>
    <row r="40" spans="1:14" x14ac:dyDescent="0.25">
      <c r="A40" s="12"/>
      <c r="B40" s="10"/>
      <c r="C40" s="10"/>
      <c r="D40" s="10"/>
      <c r="F40" s="13"/>
      <c r="G40" s="13"/>
      <c r="M40" s="53"/>
      <c r="N40" s="13"/>
    </row>
    <row r="41" spans="1:14" x14ac:dyDescent="0.25">
      <c r="A41" s="12"/>
      <c r="B41" s="10"/>
      <c r="C41" s="10"/>
      <c r="D41" s="10"/>
      <c r="F41" s="13"/>
      <c r="G41" s="13"/>
      <c r="M41" s="53"/>
      <c r="N41" s="13"/>
    </row>
    <row r="42" spans="1:14" x14ac:dyDescent="0.25">
      <c r="A42" s="12"/>
      <c r="B42" s="10"/>
      <c r="C42" s="10"/>
      <c r="D42" s="10"/>
      <c r="F42" s="13"/>
      <c r="G42" s="13"/>
      <c r="M42" s="53"/>
      <c r="N42" s="13"/>
    </row>
    <row r="43" spans="1:14" x14ac:dyDescent="0.25">
      <c r="A43" s="14"/>
      <c r="F43" s="13"/>
      <c r="G43" s="13"/>
      <c r="M43" s="53"/>
      <c r="N43" s="13"/>
    </row>
    <row r="44" spans="1:14" x14ac:dyDescent="0.25">
      <c r="A44" s="14"/>
      <c r="F44" s="13"/>
      <c r="G44" s="13"/>
      <c r="M44" s="53"/>
      <c r="N44" s="13"/>
    </row>
    <row r="45" spans="1:14" x14ac:dyDescent="0.25">
      <c r="A45" s="14"/>
      <c r="F45" s="13"/>
      <c r="G45" s="13"/>
      <c r="M45" s="53"/>
      <c r="N45" s="13"/>
    </row>
    <row r="46" spans="1:14" x14ac:dyDescent="0.25">
      <c r="A46" s="14"/>
      <c r="F46" s="13"/>
      <c r="G46" s="13"/>
      <c r="M46" s="53"/>
      <c r="N46" s="13"/>
    </row>
    <row r="47" spans="1:14" x14ac:dyDescent="0.25">
      <c r="A47" s="14"/>
      <c r="F47" s="13"/>
      <c r="G47" s="13"/>
      <c r="M47" s="53"/>
      <c r="N47" s="13"/>
    </row>
    <row r="48" spans="1:14" x14ac:dyDescent="0.25">
      <c r="A48" s="14"/>
      <c r="F48" s="13"/>
      <c r="G48" s="13"/>
      <c r="M48" s="53"/>
      <c r="N48" s="13"/>
    </row>
    <row r="49" spans="1:14" x14ac:dyDescent="0.25">
      <c r="A49" s="14"/>
      <c r="F49" s="13"/>
      <c r="G49" s="13"/>
      <c r="M49" s="53"/>
      <c r="N49" s="13"/>
    </row>
    <row r="50" spans="1:14" x14ac:dyDescent="0.25">
      <c r="A50" s="14"/>
      <c r="F50" s="13"/>
      <c r="G50" s="13"/>
      <c r="M50" s="53"/>
      <c r="N50" s="13"/>
    </row>
    <row r="51" spans="1:14" x14ac:dyDescent="0.25">
      <c r="A51" s="14"/>
      <c r="F51" s="13"/>
      <c r="G51" s="13"/>
      <c r="M51" s="53"/>
      <c r="N51" s="13"/>
    </row>
    <row r="52" spans="1:14" x14ac:dyDescent="0.25">
      <c r="A52" s="15"/>
      <c r="F52" s="13"/>
      <c r="G52" s="13"/>
      <c r="M52" s="53"/>
      <c r="N52" s="13"/>
    </row>
    <row r="53" spans="1:14" x14ac:dyDescent="0.25">
      <c r="A53" s="15"/>
      <c r="F53" s="13"/>
      <c r="G53" s="13"/>
      <c r="M53" s="53"/>
      <c r="N53" s="13"/>
    </row>
    <row r="54" spans="1:14" x14ac:dyDescent="0.25">
      <c r="A54" s="15"/>
      <c r="F54" s="13"/>
      <c r="G54" s="13"/>
      <c r="M54" s="53"/>
      <c r="N54" s="13"/>
    </row>
    <row r="55" spans="1:14" x14ac:dyDescent="0.25">
      <c r="A55" s="15"/>
      <c r="F55" s="13"/>
      <c r="G55" s="13"/>
      <c r="M55" s="53"/>
      <c r="N55" s="13"/>
    </row>
    <row r="56" spans="1:14" x14ac:dyDescent="0.25">
      <c r="A56" s="15"/>
      <c r="F56" s="13"/>
      <c r="G56" s="13"/>
      <c r="M56" s="53"/>
      <c r="N56" s="13"/>
    </row>
    <row r="57" spans="1:14" x14ac:dyDescent="0.25">
      <c r="A57" s="15"/>
      <c r="F57" s="13"/>
      <c r="G57" s="13"/>
      <c r="M57" s="53"/>
      <c r="N57" s="13"/>
    </row>
    <row r="58" spans="1:14" x14ac:dyDescent="0.25">
      <c r="A58" s="15"/>
      <c r="F58" s="13"/>
      <c r="G58" s="13"/>
      <c r="M58" s="53"/>
      <c r="N58" s="13"/>
    </row>
    <row r="59" spans="1:14" x14ac:dyDescent="0.25">
      <c r="A59" s="15"/>
      <c r="F59" s="13"/>
      <c r="G59" s="13"/>
      <c r="M59" s="53"/>
      <c r="N59" s="13"/>
    </row>
    <row r="60" spans="1:14" x14ac:dyDescent="0.25">
      <c r="A60" s="15"/>
      <c r="F60" s="13"/>
      <c r="G60" s="13"/>
      <c r="M60" s="53"/>
      <c r="N60" s="13"/>
    </row>
    <row r="61" spans="1:14" x14ac:dyDescent="0.25">
      <c r="A61" s="15"/>
      <c r="F61" s="13"/>
      <c r="G61" s="13"/>
      <c r="M61" s="53"/>
      <c r="N61" s="13"/>
    </row>
    <row r="62" spans="1:14" x14ac:dyDescent="0.25">
      <c r="A62" s="15"/>
      <c r="F62" s="13"/>
      <c r="G62" s="13"/>
      <c r="M62" s="53"/>
      <c r="N62" s="13"/>
    </row>
    <row r="63" spans="1:14" x14ac:dyDescent="0.25">
      <c r="A63" s="15"/>
      <c r="F63" s="13"/>
      <c r="G63" s="13"/>
      <c r="M63" s="53"/>
      <c r="N63" s="13"/>
    </row>
    <row r="64" spans="1:14" x14ac:dyDescent="0.25">
      <c r="A64" s="15"/>
      <c r="F64" s="13"/>
      <c r="G64" s="13"/>
      <c r="M64" s="53"/>
      <c r="N64" s="13"/>
    </row>
    <row r="65" spans="1:14" x14ac:dyDescent="0.25">
      <c r="A65" s="15"/>
      <c r="F65" s="13"/>
      <c r="G65" s="13"/>
      <c r="M65" s="53"/>
      <c r="N65" s="13"/>
    </row>
    <row r="66" spans="1:14" x14ac:dyDescent="0.25">
      <c r="A66" s="15"/>
      <c r="F66" s="13"/>
      <c r="G66" s="13"/>
      <c r="M66" s="53"/>
      <c r="N66" s="13"/>
    </row>
    <row r="67" spans="1:14" x14ac:dyDescent="0.25">
      <c r="A67" s="15"/>
      <c r="F67" s="13"/>
      <c r="G67" s="13"/>
      <c r="M67" s="53"/>
      <c r="N67" s="13"/>
    </row>
    <row r="68" spans="1:14" x14ac:dyDescent="0.25">
      <c r="A68" s="15"/>
      <c r="F68" s="13"/>
      <c r="G68" s="13"/>
      <c r="M68" s="53"/>
      <c r="N68" s="13"/>
    </row>
    <row r="69" spans="1:14" x14ac:dyDescent="0.25">
      <c r="A69" s="15"/>
      <c r="F69" s="13"/>
      <c r="G69" s="13"/>
      <c r="M69" s="53"/>
      <c r="N69" s="13"/>
    </row>
    <row r="70" spans="1:14" x14ac:dyDescent="0.25">
      <c r="A70" s="15"/>
      <c r="F70" s="13"/>
      <c r="G70" s="13"/>
      <c r="M70" s="53"/>
      <c r="N70" s="13"/>
    </row>
    <row r="71" spans="1:14" x14ac:dyDescent="0.25">
      <c r="A71" s="15"/>
      <c r="F71" s="13"/>
      <c r="G71" s="13"/>
      <c r="M71" s="53"/>
      <c r="N71" s="13"/>
    </row>
    <row r="72" spans="1:14" x14ac:dyDescent="0.25">
      <c r="A72" s="15"/>
      <c r="F72" s="13"/>
      <c r="G72" s="13"/>
      <c r="M72" s="53"/>
      <c r="N72" s="13"/>
    </row>
    <row r="73" spans="1:14" x14ac:dyDescent="0.25">
      <c r="A73" s="15"/>
      <c r="F73" s="13"/>
      <c r="G73" s="13"/>
      <c r="M73" s="53"/>
      <c r="N73" s="13"/>
    </row>
    <row r="74" spans="1:14" x14ac:dyDescent="0.25">
      <c r="A74" s="15"/>
      <c r="F74" s="13"/>
      <c r="G74" s="13"/>
      <c r="M74" s="53"/>
      <c r="N74" s="13"/>
    </row>
    <row r="75" spans="1:14" x14ac:dyDescent="0.25">
      <c r="A75" s="15"/>
      <c r="F75" s="13"/>
      <c r="G75" s="13"/>
      <c r="M75" s="53"/>
      <c r="N75" s="13"/>
    </row>
    <row r="76" spans="1:14" x14ac:dyDescent="0.25">
      <c r="A76" s="15"/>
      <c r="F76" s="13"/>
      <c r="G76" s="13"/>
      <c r="M76" s="53"/>
      <c r="N76" s="13"/>
    </row>
    <row r="77" spans="1:14" x14ac:dyDescent="0.25">
      <c r="A77" s="15"/>
      <c r="F77" s="13"/>
      <c r="G77" s="13"/>
      <c r="M77" s="53"/>
      <c r="N77" s="13"/>
    </row>
    <row r="78" spans="1:14" x14ac:dyDescent="0.25">
      <c r="A78" s="15"/>
      <c r="F78" s="13"/>
      <c r="G78" s="13"/>
      <c r="M78" s="53"/>
      <c r="N78" s="13"/>
    </row>
    <row r="79" spans="1:14" x14ac:dyDescent="0.25">
      <c r="A79" s="15"/>
      <c r="F79" s="13"/>
      <c r="G79" s="13"/>
      <c r="M79" s="53"/>
      <c r="N79" s="13"/>
    </row>
    <row r="80" spans="1:14" x14ac:dyDescent="0.25">
      <c r="A80" s="15"/>
      <c r="F80" s="13"/>
      <c r="G80" s="13"/>
      <c r="M80" s="53"/>
      <c r="N80" s="13"/>
    </row>
    <row r="81" spans="1:14" x14ac:dyDescent="0.25">
      <c r="A81" s="15"/>
      <c r="F81" s="13"/>
      <c r="G81" s="13"/>
      <c r="M81" s="53"/>
      <c r="N81" s="13"/>
    </row>
    <row r="82" spans="1:14" x14ac:dyDescent="0.25">
      <c r="A82" s="15"/>
      <c r="F82" s="13"/>
      <c r="G82" s="13"/>
      <c r="M82" s="53"/>
      <c r="N82" s="13"/>
    </row>
    <row r="83" spans="1:14" x14ac:dyDescent="0.25">
      <c r="A83" s="15"/>
      <c r="F83" s="13"/>
      <c r="G83" s="13"/>
      <c r="M83" s="53"/>
      <c r="N83" s="13"/>
    </row>
    <row r="84" spans="1:14" x14ac:dyDescent="0.25">
      <c r="A84" s="15"/>
      <c r="F84" s="13"/>
      <c r="G84" s="13"/>
      <c r="M84" s="53"/>
      <c r="N84" s="13"/>
    </row>
    <row r="85" spans="1:14" x14ac:dyDescent="0.25">
      <c r="A85" s="15"/>
      <c r="F85" s="13"/>
      <c r="G85" s="13"/>
      <c r="M85" s="53"/>
      <c r="N85" s="13"/>
    </row>
    <row r="86" spans="1:14" x14ac:dyDescent="0.25">
      <c r="A86" s="15"/>
      <c r="F86" s="13"/>
      <c r="G86" s="13"/>
      <c r="M86" s="53"/>
      <c r="N86" s="13"/>
    </row>
    <row r="87" spans="1:14" x14ac:dyDescent="0.25">
      <c r="A87" s="15"/>
      <c r="F87" s="13"/>
      <c r="G87" s="13"/>
      <c r="M87" s="53"/>
      <c r="N87" s="13"/>
    </row>
    <row r="88" spans="1:14" x14ac:dyDescent="0.25">
      <c r="A88" s="15"/>
      <c r="F88" s="13"/>
      <c r="G88" s="13"/>
      <c r="M88" s="53"/>
      <c r="N88" s="13"/>
    </row>
    <row r="89" spans="1:14" x14ac:dyDescent="0.25">
      <c r="A89" s="15"/>
      <c r="F89" s="13"/>
      <c r="G89" s="13"/>
      <c r="M89" s="53"/>
      <c r="N89" s="13"/>
    </row>
    <row r="90" spans="1:14" x14ac:dyDescent="0.25">
      <c r="A90" s="15"/>
      <c r="F90" s="13"/>
      <c r="G90" s="13"/>
      <c r="M90" s="53"/>
      <c r="N90" s="13"/>
    </row>
    <row r="91" spans="1:14" x14ac:dyDescent="0.25">
      <c r="A91" s="15"/>
      <c r="F91" s="13"/>
      <c r="G91" s="13"/>
      <c r="M91" s="53"/>
      <c r="N91" s="13"/>
    </row>
    <row r="92" spans="1:14" x14ac:dyDescent="0.25">
      <c r="A92" s="15"/>
      <c r="F92" s="13"/>
      <c r="G92" s="13"/>
      <c r="M92" s="53"/>
      <c r="N92" s="13"/>
    </row>
    <row r="93" spans="1:14" x14ac:dyDescent="0.25">
      <c r="A93" s="15"/>
      <c r="F93" s="13"/>
      <c r="G93" s="13"/>
      <c r="M93" s="53"/>
      <c r="N93" s="13"/>
    </row>
    <row r="94" spans="1:14" x14ac:dyDescent="0.25">
      <c r="A94" s="15"/>
      <c r="F94" s="13"/>
      <c r="G94" s="13"/>
      <c r="M94" s="53"/>
      <c r="N94" s="13"/>
    </row>
    <row r="95" spans="1:14" x14ac:dyDescent="0.25">
      <c r="A95" s="15"/>
      <c r="F95" s="13"/>
      <c r="G95" s="13"/>
      <c r="M95" s="53"/>
      <c r="N95" s="13"/>
    </row>
    <row r="96" spans="1:14" x14ac:dyDescent="0.25">
      <c r="A96" s="15"/>
      <c r="F96" s="13"/>
      <c r="G96" s="13"/>
      <c r="M96" s="53"/>
      <c r="N96" s="13"/>
    </row>
    <row r="97" spans="1:14" x14ac:dyDescent="0.25">
      <c r="A97" s="15"/>
      <c r="F97" s="13"/>
      <c r="G97" s="13"/>
      <c r="M97" s="53"/>
      <c r="N97" s="13"/>
    </row>
    <row r="98" spans="1:14" x14ac:dyDescent="0.25">
      <c r="A98" s="15"/>
      <c r="F98" s="13"/>
      <c r="G98" s="13"/>
      <c r="M98" s="53"/>
      <c r="N98" s="13"/>
    </row>
    <row r="99" spans="1:14" x14ac:dyDescent="0.25">
      <c r="A99" s="15"/>
      <c r="F99" s="13"/>
      <c r="G99" s="13"/>
      <c r="M99" s="53"/>
      <c r="N99" s="13"/>
    </row>
    <row r="100" spans="1:14" x14ac:dyDescent="0.25">
      <c r="A100" s="15"/>
      <c r="F100" s="13"/>
      <c r="G100" s="13"/>
      <c r="M100" s="53"/>
      <c r="N100" s="13"/>
    </row>
    <row r="101" spans="1:14" x14ac:dyDescent="0.25">
      <c r="A101" s="15"/>
      <c r="F101" s="13"/>
      <c r="G101" s="13"/>
      <c r="M101" s="53"/>
      <c r="N101" s="13"/>
    </row>
    <row r="102" spans="1:14" x14ac:dyDescent="0.25">
      <c r="A102" s="15"/>
      <c r="F102" s="13"/>
      <c r="G102" s="13"/>
      <c r="M102" s="53"/>
      <c r="N102" s="13"/>
    </row>
    <row r="103" spans="1:14" x14ac:dyDescent="0.25">
      <c r="A103" s="15"/>
      <c r="F103" s="13"/>
      <c r="G103" s="13"/>
      <c r="M103" s="53"/>
      <c r="N103" s="13"/>
    </row>
    <row r="104" spans="1:14" x14ac:dyDescent="0.25">
      <c r="A104" s="15"/>
      <c r="F104" s="13"/>
      <c r="G104" s="13"/>
      <c r="M104" s="53"/>
      <c r="N104" s="13"/>
    </row>
    <row r="105" spans="1:14" x14ac:dyDescent="0.25">
      <c r="A105" s="15"/>
      <c r="F105" s="13"/>
      <c r="G105" s="13"/>
      <c r="M105" s="53"/>
      <c r="N105" s="13"/>
    </row>
    <row r="106" spans="1:14" x14ac:dyDescent="0.25">
      <c r="A106" s="15"/>
      <c r="F106" s="13"/>
      <c r="G106" s="13"/>
      <c r="M106" s="53"/>
      <c r="N106" s="13"/>
    </row>
    <row r="107" spans="1:14" x14ac:dyDescent="0.25">
      <c r="A107" s="15"/>
      <c r="F107" s="13"/>
      <c r="G107" s="13"/>
      <c r="M107" s="53"/>
      <c r="N107" s="13"/>
    </row>
    <row r="108" spans="1:14" x14ac:dyDescent="0.25">
      <c r="A108" s="15"/>
      <c r="F108" s="13"/>
      <c r="G108" s="13"/>
      <c r="M108" s="53"/>
      <c r="N108" s="13"/>
    </row>
    <row r="109" spans="1:14" x14ac:dyDescent="0.25">
      <c r="A109" s="15"/>
      <c r="F109" s="13"/>
      <c r="G109" s="13"/>
      <c r="M109" s="53"/>
      <c r="N109" s="13"/>
    </row>
    <row r="110" spans="1:14" x14ac:dyDescent="0.25">
      <c r="A110" s="15"/>
      <c r="F110" s="13"/>
      <c r="G110" s="13"/>
      <c r="M110" s="53"/>
      <c r="N110" s="13"/>
    </row>
    <row r="111" spans="1:14" x14ac:dyDescent="0.25">
      <c r="A111" s="15"/>
      <c r="F111" s="13"/>
      <c r="G111" s="13"/>
      <c r="M111" s="53"/>
      <c r="N111" s="13"/>
    </row>
    <row r="112" spans="1:14" x14ac:dyDescent="0.25">
      <c r="A112" s="15"/>
      <c r="F112" s="13"/>
      <c r="G112" s="13"/>
      <c r="M112" s="53"/>
      <c r="N112" s="13"/>
    </row>
    <row r="113" spans="1:14" x14ac:dyDescent="0.25">
      <c r="A113" s="15"/>
      <c r="F113" s="13"/>
      <c r="G113" s="13"/>
      <c r="M113" s="53"/>
      <c r="N113" s="13"/>
    </row>
    <row r="114" spans="1:14" x14ac:dyDescent="0.25">
      <c r="A114" s="15"/>
      <c r="F114" s="13"/>
      <c r="G114" s="13"/>
      <c r="M114" s="53"/>
      <c r="N114" s="13"/>
    </row>
    <row r="115" spans="1:14" x14ac:dyDescent="0.25">
      <c r="A115" s="15"/>
      <c r="F115" s="13"/>
      <c r="G115" s="13"/>
      <c r="M115" s="53"/>
      <c r="N115" s="13"/>
    </row>
    <row r="116" spans="1:14" x14ac:dyDescent="0.25">
      <c r="A116" s="15"/>
      <c r="F116" s="13"/>
      <c r="G116" s="13"/>
      <c r="M116" s="53"/>
      <c r="N116" s="13"/>
    </row>
    <row r="117" spans="1:14" x14ac:dyDescent="0.25">
      <c r="A117" s="15"/>
      <c r="F117" s="13"/>
      <c r="G117" s="13"/>
      <c r="M117" s="53"/>
      <c r="N117" s="13"/>
    </row>
    <row r="118" spans="1:14" x14ac:dyDescent="0.25">
      <c r="A118" s="15"/>
      <c r="F118" s="13"/>
      <c r="G118" s="13"/>
      <c r="M118" s="53"/>
      <c r="N118" s="13"/>
    </row>
    <row r="119" spans="1:14" x14ac:dyDescent="0.25">
      <c r="A119" s="15"/>
      <c r="F119" s="13"/>
      <c r="G119" s="13"/>
      <c r="M119" s="53"/>
      <c r="N119" s="13"/>
    </row>
    <row r="120" spans="1:14" x14ac:dyDescent="0.25">
      <c r="A120" s="15"/>
      <c r="F120" s="13"/>
      <c r="G120" s="13"/>
      <c r="M120" s="53"/>
      <c r="N120" s="13"/>
    </row>
    <row r="121" spans="1:14" x14ac:dyDescent="0.25">
      <c r="A121" s="15"/>
      <c r="F121" s="13"/>
      <c r="G121" s="13"/>
      <c r="M121" s="53"/>
      <c r="N121" s="13"/>
    </row>
    <row r="122" spans="1:14" x14ac:dyDescent="0.25">
      <c r="A122" s="15"/>
      <c r="F122" s="13"/>
      <c r="G122" s="13"/>
      <c r="M122" s="53"/>
      <c r="N122" s="13"/>
    </row>
    <row r="123" spans="1:14" x14ac:dyDescent="0.25">
      <c r="A123" s="15"/>
      <c r="F123" s="13"/>
      <c r="G123" s="13"/>
      <c r="M123" s="53"/>
      <c r="N123" s="13"/>
    </row>
    <row r="124" spans="1:14" x14ac:dyDescent="0.25">
      <c r="A124" s="15"/>
      <c r="F124" s="13"/>
      <c r="G124" s="13"/>
      <c r="M124" s="53"/>
      <c r="N124" s="13"/>
    </row>
    <row r="125" spans="1:14" x14ac:dyDescent="0.25">
      <c r="A125" s="15"/>
      <c r="F125" s="13"/>
      <c r="G125" s="13"/>
      <c r="M125" s="53"/>
      <c r="N125" s="13"/>
    </row>
    <row r="126" spans="1:14" x14ac:dyDescent="0.25">
      <c r="A126" s="15"/>
      <c r="F126" s="13"/>
      <c r="G126" s="13"/>
      <c r="M126" s="53"/>
      <c r="N126" s="13"/>
    </row>
    <row r="127" spans="1:14" x14ac:dyDescent="0.25">
      <c r="A127" s="15"/>
      <c r="F127" s="13"/>
      <c r="G127" s="13"/>
      <c r="M127" s="53"/>
      <c r="N127" s="13"/>
    </row>
    <row r="128" spans="1:14" x14ac:dyDescent="0.25">
      <c r="A128" s="15"/>
      <c r="F128" s="13"/>
      <c r="G128" s="13"/>
      <c r="M128" s="53"/>
      <c r="N128" s="13"/>
    </row>
    <row r="129" spans="1:14" x14ac:dyDescent="0.25">
      <c r="A129" s="15"/>
      <c r="F129" s="13"/>
      <c r="G129" s="13"/>
      <c r="M129" s="53"/>
      <c r="N129" s="13"/>
    </row>
    <row r="130" spans="1:14" x14ac:dyDescent="0.25">
      <c r="A130" s="15"/>
      <c r="F130" s="13"/>
      <c r="G130" s="13"/>
      <c r="M130" s="53"/>
      <c r="N130" s="13"/>
    </row>
    <row r="131" spans="1:14" x14ac:dyDescent="0.25">
      <c r="A131" s="15"/>
      <c r="F131" s="13"/>
      <c r="G131" s="13"/>
      <c r="M131" s="53"/>
      <c r="N131" s="13"/>
    </row>
    <row r="132" spans="1:14" x14ac:dyDescent="0.25">
      <c r="A132" s="15"/>
      <c r="F132" s="13"/>
      <c r="G132" s="13"/>
      <c r="M132" s="53"/>
      <c r="N132" s="13"/>
    </row>
    <row r="133" spans="1:14" x14ac:dyDescent="0.25">
      <c r="A133" s="15"/>
      <c r="F133" s="13"/>
      <c r="G133" s="13"/>
      <c r="M133" s="53"/>
      <c r="N133" s="13"/>
    </row>
    <row r="134" spans="1:14" x14ac:dyDescent="0.25">
      <c r="A134" s="15"/>
      <c r="F134" s="13"/>
      <c r="G134" s="13"/>
      <c r="M134" s="53"/>
      <c r="N134" s="13"/>
    </row>
    <row r="135" spans="1:14" x14ac:dyDescent="0.25">
      <c r="A135" s="15"/>
      <c r="F135" s="13"/>
      <c r="G135" s="13"/>
      <c r="M135" s="53"/>
      <c r="N135" s="13"/>
    </row>
    <row r="136" spans="1:14" x14ac:dyDescent="0.25">
      <c r="A136" s="15"/>
      <c r="F136" s="13"/>
      <c r="G136" s="13"/>
      <c r="M136" s="53"/>
      <c r="N136" s="13"/>
    </row>
    <row r="137" spans="1:14" x14ac:dyDescent="0.25">
      <c r="A137" s="15"/>
      <c r="F137" s="13"/>
      <c r="G137" s="13"/>
      <c r="M137" s="53"/>
      <c r="N137" s="13"/>
    </row>
    <row r="138" spans="1:14" x14ac:dyDescent="0.25">
      <c r="A138" s="15"/>
      <c r="F138" s="13"/>
      <c r="G138" s="13"/>
      <c r="M138" s="53"/>
      <c r="N138" s="13"/>
    </row>
    <row r="139" spans="1:14" x14ac:dyDescent="0.25">
      <c r="A139" s="15"/>
      <c r="F139" s="13"/>
      <c r="G139" s="13"/>
      <c r="M139" s="53"/>
      <c r="N139" s="13"/>
    </row>
    <row r="140" spans="1:14" x14ac:dyDescent="0.25">
      <c r="A140" s="15"/>
      <c r="F140" s="13"/>
      <c r="G140" s="13"/>
      <c r="M140" s="53"/>
      <c r="N140" s="13"/>
    </row>
    <row r="141" spans="1:14" x14ac:dyDescent="0.25">
      <c r="A141" s="15"/>
      <c r="F141" s="13"/>
      <c r="G141" s="13"/>
      <c r="M141" s="53"/>
      <c r="N141" s="13"/>
    </row>
    <row r="142" spans="1:14" x14ac:dyDescent="0.25">
      <c r="A142" s="15"/>
      <c r="F142" s="13"/>
      <c r="G142" s="13"/>
      <c r="M142" s="53"/>
      <c r="N142" s="13"/>
    </row>
    <row r="143" spans="1:14" x14ac:dyDescent="0.25">
      <c r="A143" s="15"/>
      <c r="F143" s="13"/>
      <c r="G143" s="13"/>
      <c r="M143" s="53"/>
      <c r="N143" s="13"/>
    </row>
    <row r="144" spans="1:14" x14ac:dyDescent="0.25">
      <c r="A144" s="15"/>
      <c r="F144" s="13"/>
      <c r="G144" s="13"/>
      <c r="M144" s="53"/>
      <c r="N144" s="13"/>
    </row>
    <row r="145" spans="1:14" x14ac:dyDescent="0.25">
      <c r="A145" s="15"/>
      <c r="F145" s="13"/>
      <c r="G145" s="13"/>
      <c r="M145" s="53"/>
      <c r="N145" s="13"/>
    </row>
    <row r="146" spans="1:14" x14ac:dyDescent="0.25">
      <c r="A146" s="15"/>
      <c r="F146" s="13"/>
      <c r="G146" s="13"/>
      <c r="M146" s="53"/>
      <c r="N146" s="13"/>
    </row>
    <row r="147" spans="1:14" x14ac:dyDescent="0.25">
      <c r="A147" s="15"/>
      <c r="F147" s="13"/>
      <c r="G147" s="13"/>
      <c r="M147" s="53"/>
      <c r="N147" s="13"/>
    </row>
    <row r="148" spans="1:14" x14ac:dyDescent="0.25">
      <c r="A148" s="15"/>
      <c r="F148" s="13"/>
      <c r="G148" s="13"/>
      <c r="M148" s="53"/>
      <c r="N148" s="13"/>
    </row>
    <row r="149" spans="1:14" x14ac:dyDescent="0.25">
      <c r="A149" s="15"/>
      <c r="F149" s="13"/>
      <c r="G149" s="13"/>
      <c r="M149" s="53"/>
      <c r="N149" s="13"/>
    </row>
    <row r="150" spans="1:14" x14ac:dyDescent="0.25">
      <c r="A150" s="15"/>
      <c r="F150" s="13"/>
      <c r="G150" s="13"/>
      <c r="M150" s="53"/>
      <c r="N150" s="13"/>
    </row>
    <row r="151" spans="1:14" x14ac:dyDescent="0.25">
      <c r="A151" s="15"/>
      <c r="F151" s="13"/>
      <c r="G151" s="13"/>
      <c r="M151" s="53"/>
      <c r="N151" s="13"/>
    </row>
    <row r="152" spans="1:14" x14ac:dyDescent="0.25">
      <c r="A152" s="15"/>
      <c r="F152" s="13"/>
      <c r="G152" s="13"/>
      <c r="M152" s="53"/>
      <c r="N152" s="13"/>
    </row>
    <row r="153" spans="1:14" x14ac:dyDescent="0.25">
      <c r="A153" s="15"/>
      <c r="F153" s="13"/>
      <c r="G153" s="13"/>
      <c r="M153" s="53"/>
      <c r="N153" s="13"/>
    </row>
    <row r="154" spans="1:14" x14ac:dyDescent="0.25">
      <c r="A154" s="15"/>
      <c r="F154" s="13"/>
      <c r="G154" s="13"/>
      <c r="M154" s="53"/>
      <c r="N154" s="13"/>
    </row>
    <row r="155" spans="1:14" x14ac:dyDescent="0.25">
      <c r="A155" s="15"/>
      <c r="F155" s="13"/>
      <c r="G155" s="13"/>
      <c r="M155" s="53"/>
      <c r="N155" s="13"/>
    </row>
    <row r="156" spans="1:14" x14ac:dyDescent="0.25">
      <c r="A156" s="15"/>
      <c r="F156" s="13"/>
      <c r="G156" s="13"/>
      <c r="M156" s="53"/>
      <c r="N156" s="13"/>
    </row>
    <row r="157" spans="1:14" x14ac:dyDescent="0.25">
      <c r="A157" s="15"/>
      <c r="F157" s="13"/>
      <c r="G157" s="13"/>
      <c r="M157" s="53"/>
      <c r="N157" s="13"/>
    </row>
    <row r="158" spans="1:14" x14ac:dyDescent="0.25">
      <c r="A158" s="15"/>
      <c r="F158" s="13"/>
      <c r="G158" s="13"/>
      <c r="M158" s="53"/>
      <c r="N158" s="13"/>
    </row>
    <row r="159" spans="1:14" x14ac:dyDescent="0.25">
      <c r="A159" s="15"/>
      <c r="F159" s="13"/>
      <c r="G159" s="13"/>
      <c r="M159" s="53"/>
      <c r="N159" s="13"/>
    </row>
    <row r="160" spans="1:14" x14ac:dyDescent="0.25">
      <c r="A160" s="15"/>
      <c r="F160" s="13"/>
      <c r="G160" s="13"/>
      <c r="M160" s="53"/>
      <c r="N160" s="13"/>
    </row>
    <row r="161" spans="1:14" x14ac:dyDescent="0.25">
      <c r="A161" s="15"/>
      <c r="F161" s="13"/>
      <c r="G161" s="13"/>
      <c r="M161" s="53"/>
      <c r="N161" s="13"/>
    </row>
    <row r="162" spans="1:14" x14ac:dyDescent="0.25">
      <c r="A162" s="15"/>
      <c r="F162" s="13"/>
      <c r="G162" s="13"/>
      <c r="M162" s="53"/>
      <c r="N162" s="13"/>
    </row>
    <row r="163" spans="1:14" x14ac:dyDescent="0.25">
      <c r="A163" s="15"/>
      <c r="F163" s="13"/>
      <c r="G163" s="13"/>
      <c r="M163" s="53"/>
      <c r="N163" s="13"/>
    </row>
    <row r="164" spans="1:14" x14ac:dyDescent="0.25">
      <c r="A164" s="15"/>
      <c r="F164" s="13"/>
      <c r="G164" s="13"/>
      <c r="M164" s="53"/>
      <c r="N164" s="13"/>
    </row>
    <row r="165" spans="1:14" x14ac:dyDescent="0.25">
      <c r="A165" s="15"/>
      <c r="F165" s="13"/>
      <c r="G165" s="13"/>
      <c r="M165" s="53"/>
      <c r="N165" s="13"/>
    </row>
    <row r="166" spans="1:14" x14ac:dyDescent="0.25">
      <c r="A166" s="15"/>
      <c r="F166" s="13"/>
      <c r="G166" s="13"/>
      <c r="M166" s="53"/>
      <c r="N166" s="13"/>
    </row>
    <row r="167" spans="1:14" x14ac:dyDescent="0.25">
      <c r="A167" s="15"/>
      <c r="F167" s="13"/>
      <c r="G167" s="13"/>
      <c r="M167" s="53"/>
      <c r="N167" s="13"/>
    </row>
    <row r="168" spans="1:14" x14ac:dyDescent="0.25">
      <c r="A168" s="15"/>
      <c r="F168" s="13"/>
      <c r="G168" s="13"/>
      <c r="M168" s="53"/>
      <c r="N168" s="13"/>
    </row>
    <row r="169" spans="1:14" x14ac:dyDescent="0.25">
      <c r="A169" s="15"/>
      <c r="F169" s="13"/>
      <c r="G169" s="13"/>
      <c r="M169" s="53"/>
      <c r="N169" s="13"/>
    </row>
    <row r="170" spans="1:14" x14ac:dyDescent="0.25">
      <c r="A170" s="15"/>
      <c r="F170" s="13"/>
      <c r="G170" s="13"/>
      <c r="M170" s="53"/>
      <c r="N170" s="13"/>
    </row>
    <row r="171" spans="1:14" x14ac:dyDescent="0.25">
      <c r="A171" s="15"/>
      <c r="F171" s="13"/>
      <c r="G171" s="13"/>
      <c r="M171" s="53"/>
      <c r="N171" s="13"/>
    </row>
    <row r="172" spans="1:14" x14ac:dyDescent="0.25">
      <c r="A172" s="15"/>
      <c r="F172" s="13"/>
      <c r="G172" s="13"/>
      <c r="M172" s="53"/>
      <c r="N172" s="13"/>
    </row>
    <row r="173" spans="1:14" x14ac:dyDescent="0.25">
      <c r="A173" s="15"/>
      <c r="F173" s="13"/>
      <c r="G173" s="13"/>
      <c r="M173" s="53"/>
      <c r="N173" s="13"/>
    </row>
    <row r="174" spans="1:14" x14ac:dyDescent="0.25">
      <c r="A174" s="15"/>
      <c r="F174" s="13"/>
      <c r="G174" s="13"/>
      <c r="M174" s="53"/>
      <c r="N174" s="13"/>
    </row>
    <row r="175" spans="1:14" x14ac:dyDescent="0.25">
      <c r="A175" s="15"/>
      <c r="F175" s="13"/>
      <c r="G175" s="13"/>
      <c r="M175" s="53"/>
      <c r="N175" s="13"/>
    </row>
    <row r="176" spans="1:14" x14ac:dyDescent="0.25">
      <c r="A176" s="15"/>
      <c r="F176" s="13"/>
      <c r="G176" s="13"/>
      <c r="M176" s="53"/>
      <c r="N176" s="13"/>
    </row>
    <row r="177" spans="1:14" x14ac:dyDescent="0.25">
      <c r="A177" s="15"/>
      <c r="F177" s="13"/>
      <c r="G177" s="13"/>
      <c r="M177" s="53"/>
      <c r="N177" s="13"/>
    </row>
    <row r="178" spans="1:14" x14ac:dyDescent="0.25">
      <c r="A178" s="15"/>
      <c r="F178" s="13"/>
      <c r="G178" s="13"/>
      <c r="M178" s="53"/>
      <c r="N178" s="13"/>
    </row>
    <row r="179" spans="1:14" x14ac:dyDescent="0.25">
      <c r="A179" s="15"/>
      <c r="F179" s="13"/>
      <c r="G179" s="13"/>
      <c r="M179" s="53"/>
      <c r="N179" s="13"/>
    </row>
    <row r="180" spans="1:14" x14ac:dyDescent="0.25">
      <c r="A180" s="15"/>
      <c r="F180" s="13"/>
      <c r="G180" s="13"/>
      <c r="M180" s="53"/>
      <c r="N180" s="13"/>
    </row>
    <row r="181" spans="1:14" x14ac:dyDescent="0.25">
      <c r="A181" s="15"/>
      <c r="F181" s="13"/>
      <c r="G181" s="13"/>
      <c r="M181" s="53"/>
      <c r="N181" s="13"/>
    </row>
    <row r="182" spans="1:14" x14ac:dyDescent="0.25">
      <c r="A182" s="15"/>
      <c r="F182" s="13"/>
      <c r="G182" s="13"/>
      <c r="M182" s="53"/>
      <c r="N182" s="13"/>
    </row>
    <row r="183" spans="1:14" x14ac:dyDescent="0.25">
      <c r="A183" s="15"/>
      <c r="F183" s="13"/>
      <c r="G183" s="13"/>
      <c r="M183" s="53"/>
      <c r="N183" s="13"/>
    </row>
    <row r="184" spans="1:14" x14ac:dyDescent="0.25">
      <c r="A184" s="15"/>
      <c r="F184" s="13"/>
      <c r="G184" s="13"/>
      <c r="M184" s="53"/>
      <c r="N184" s="13"/>
    </row>
    <row r="185" spans="1:14" x14ac:dyDescent="0.25">
      <c r="A185" s="15"/>
      <c r="F185" s="13"/>
      <c r="G185" s="13"/>
      <c r="M185" s="53"/>
      <c r="N185" s="13"/>
    </row>
    <row r="186" spans="1:14" x14ac:dyDescent="0.25">
      <c r="A186" s="15"/>
      <c r="F186" s="13"/>
      <c r="G186" s="13"/>
      <c r="M186" s="53"/>
      <c r="N186" s="13"/>
    </row>
    <row r="187" spans="1:14" x14ac:dyDescent="0.25">
      <c r="A187" s="15"/>
      <c r="F187" s="13"/>
      <c r="G187" s="13"/>
      <c r="M187" s="53"/>
      <c r="N187" s="13"/>
    </row>
    <row r="188" spans="1:14" x14ac:dyDescent="0.25">
      <c r="A188" s="15"/>
      <c r="F188" s="13"/>
      <c r="G188" s="13"/>
      <c r="M188" s="53"/>
      <c r="N188" s="13"/>
    </row>
    <row r="189" spans="1:14" x14ac:dyDescent="0.25">
      <c r="A189" s="15"/>
      <c r="F189" s="13"/>
      <c r="G189" s="13"/>
      <c r="M189" s="53"/>
      <c r="N189" s="13"/>
    </row>
    <row r="190" spans="1:14" x14ac:dyDescent="0.25">
      <c r="A190" s="15"/>
      <c r="F190" s="13"/>
      <c r="G190" s="13"/>
      <c r="M190" s="53"/>
      <c r="N190" s="13"/>
    </row>
    <row r="191" spans="1:14" x14ac:dyDescent="0.25">
      <c r="A191" s="15"/>
      <c r="F191" s="13"/>
      <c r="G191" s="13"/>
      <c r="M191" s="53"/>
      <c r="N191" s="13"/>
    </row>
    <row r="192" spans="1:14" x14ac:dyDescent="0.25">
      <c r="A192" s="15"/>
      <c r="F192" s="13"/>
      <c r="G192" s="13"/>
      <c r="M192" s="53"/>
      <c r="N192" s="13"/>
    </row>
    <row r="193" spans="1:19" x14ac:dyDescent="0.25">
      <c r="A193" s="15"/>
      <c r="F193" s="13"/>
      <c r="G193" s="13"/>
      <c r="M193" s="53"/>
      <c r="N193" s="13"/>
    </row>
    <row r="194" spans="1:19" x14ac:dyDescent="0.25">
      <c r="A194" s="15"/>
      <c r="F194" s="13"/>
      <c r="G194" s="13"/>
      <c r="M194" s="53"/>
      <c r="N194" s="13"/>
    </row>
    <row r="195" spans="1:19" x14ac:dyDescent="0.25">
      <c r="A195" s="15"/>
      <c r="F195" s="13"/>
      <c r="G195" s="13"/>
      <c r="M195" s="53"/>
      <c r="N195" s="13"/>
    </row>
    <row r="196" spans="1:19" x14ac:dyDescent="0.25">
      <c r="A196" s="15"/>
      <c r="F196" s="13"/>
      <c r="G196" s="13"/>
      <c r="M196" s="53"/>
      <c r="N196" s="13"/>
    </row>
    <row r="197" spans="1:19" x14ac:dyDescent="0.25">
      <c r="A197" s="15"/>
      <c r="F197" s="13"/>
      <c r="G197" s="13"/>
      <c r="M197" s="53"/>
      <c r="N197" s="13"/>
    </row>
    <row r="198" spans="1:19" x14ac:dyDescent="0.25">
      <c r="A198" s="15"/>
      <c r="F198" s="13"/>
      <c r="G198" s="13"/>
      <c r="M198" s="53"/>
      <c r="N198" s="13"/>
    </row>
    <row r="199" spans="1:19" x14ac:dyDescent="0.25">
      <c r="A199" s="15"/>
      <c r="F199" s="13"/>
      <c r="G199" s="13"/>
      <c r="M199" s="53"/>
      <c r="N199" s="13"/>
    </row>
    <row r="200" spans="1:19" x14ac:dyDescent="0.25">
      <c r="F200" s="13"/>
      <c r="G200" s="13"/>
      <c r="M200" s="53"/>
      <c r="N200" s="13"/>
    </row>
    <row r="201" spans="1:19" x14ac:dyDescent="0.25">
      <c r="F201" s="13"/>
      <c r="G201" s="13"/>
      <c r="M201" s="53"/>
      <c r="N201" s="13"/>
    </row>
    <row r="202" spans="1:19" x14ac:dyDescent="0.25">
      <c r="F202" s="13"/>
      <c r="G202" s="13"/>
      <c r="M202" s="53"/>
      <c r="N202" s="13"/>
    </row>
    <row r="203" spans="1:19" x14ac:dyDescent="0.25">
      <c r="F203" s="13"/>
      <c r="G203" s="13"/>
      <c r="M203" s="53"/>
      <c r="N203" s="13"/>
    </row>
    <row r="204" spans="1:19" x14ac:dyDescent="0.25">
      <c r="A204" s="18">
        <f>COUNTA(A7:A203)</f>
        <v>0</v>
      </c>
      <c r="B204" s="18">
        <f>COUNTA(B7:B203)</f>
        <v>0</v>
      </c>
      <c r="C204" s="18"/>
      <c r="D204" s="18"/>
      <c r="E204" s="18">
        <f>COUNTA(E7:E203)</f>
        <v>0</v>
      </c>
      <c r="F204" s="18">
        <f>COUNTA(F7:F203)</f>
        <v>0</v>
      </c>
      <c r="G204" s="18">
        <f>COUNTA(G7:G203)</f>
        <v>0</v>
      </c>
      <c r="H204" s="18">
        <f>COUNTA(H7:H203)</f>
        <v>0</v>
      </c>
      <c r="I204" s="18">
        <f>COUNTA(I7:I203)</f>
        <v>0</v>
      </c>
      <c r="J204" s="18"/>
      <c r="K204" s="18">
        <f>COUNTA(K7:K203)</f>
        <v>0</v>
      </c>
      <c r="L204" s="18">
        <f>COUNTA(L7:L203)</f>
        <v>0</v>
      </c>
      <c r="M204" s="18">
        <f>COUNTA(M7:M203)</f>
        <v>0</v>
      </c>
      <c r="N204" s="18"/>
      <c r="O204" s="18">
        <f>COUNTA(O7:O203)</f>
        <v>0</v>
      </c>
      <c r="P204" s="18">
        <f>COUNTA(P7:P203)</f>
        <v>0</v>
      </c>
      <c r="Q204" s="18"/>
      <c r="R204" s="18">
        <f>COUNTA(R7:R203)</f>
        <v>0</v>
      </c>
      <c r="S204" s="18">
        <f>COUNTA(S7:S203)</f>
        <v>0</v>
      </c>
    </row>
    <row r="205" spans="1:19" x14ac:dyDescent="0.25">
      <c r="L205" s="13"/>
    </row>
    <row r="206" spans="1:19" x14ac:dyDescent="0.25">
      <c r="L206" s="13"/>
    </row>
    <row r="207" spans="1:19" x14ac:dyDescent="0.25">
      <c r="L207" s="13"/>
    </row>
    <row r="208" spans="1:19" x14ac:dyDescent="0.25">
      <c r="L208" s="13"/>
    </row>
    <row r="209" spans="12:12" x14ac:dyDescent="0.25">
      <c r="L209" s="13"/>
    </row>
    <row r="210" spans="12:12" x14ac:dyDescent="0.25">
      <c r="L210" s="13"/>
    </row>
    <row r="211" spans="12:12" x14ac:dyDescent="0.25">
      <c r="L211" s="13"/>
    </row>
    <row r="212" spans="12:12" x14ac:dyDescent="0.25">
      <c r="L212" s="13"/>
    </row>
    <row r="213" spans="12:12" x14ac:dyDescent="0.25">
      <c r="L213" s="13"/>
    </row>
    <row r="214" spans="12:12" x14ac:dyDescent="0.25">
      <c r="L214" s="13"/>
    </row>
    <row r="215" spans="12:12" x14ac:dyDescent="0.25">
      <c r="L215" s="13"/>
    </row>
    <row r="216" spans="12:12" x14ac:dyDescent="0.25">
      <c r="L216" s="13"/>
    </row>
    <row r="217" spans="12:12" x14ac:dyDescent="0.25">
      <c r="L217" s="13"/>
    </row>
    <row r="218" spans="12:12" x14ac:dyDescent="0.25">
      <c r="L218" s="13"/>
    </row>
    <row r="219" spans="12:12" x14ac:dyDescent="0.25">
      <c r="L219" s="13"/>
    </row>
    <row r="220" spans="12:12" x14ac:dyDescent="0.25">
      <c r="L220" s="13"/>
    </row>
    <row r="221" spans="12:12" x14ac:dyDescent="0.25">
      <c r="L221" s="13"/>
    </row>
    <row r="222" spans="12:12" x14ac:dyDescent="0.25">
      <c r="L222" s="13"/>
    </row>
    <row r="223" spans="12:12" x14ac:dyDescent="0.25">
      <c r="L223" s="13"/>
    </row>
    <row r="224" spans="12:12" x14ac:dyDescent="0.25">
      <c r="L224" s="13"/>
    </row>
    <row r="225" spans="12:12" x14ac:dyDescent="0.25">
      <c r="L225" s="13"/>
    </row>
    <row r="226" spans="12:12" x14ac:dyDescent="0.25">
      <c r="L226" s="13"/>
    </row>
    <row r="227" spans="12:12" x14ac:dyDescent="0.25">
      <c r="L227" s="13"/>
    </row>
    <row r="228" spans="12:12" x14ac:dyDescent="0.25">
      <c r="L228" s="13"/>
    </row>
    <row r="229" spans="12:12" x14ac:dyDescent="0.25">
      <c r="L229" s="13"/>
    </row>
    <row r="230" spans="12:12" x14ac:dyDescent="0.25">
      <c r="L230" s="13"/>
    </row>
    <row r="231" spans="12:12" x14ac:dyDescent="0.25">
      <c r="L231" s="13"/>
    </row>
    <row r="232" spans="12:12" x14ac:dyDescent="0.25">
      <c r="L232" s="13"/>
    </row>
    <row r="233" spans="12:12" x14ac:dyDescent="0.25">
      <c r="L233" s="13"/>
    </row>
    <row r="234" spans="12:12" x14ac:dyDescent="0.25">
      <c r="L234" s="13"/>
    </row>
    <row r="235" spans="12:12" x14ac:dyDescent="0.25">
      <c r="L235" s="13"/>
    </row>
    <row r="236" spans="12:12" x14ac:dyDescent="0.25">
      <c r="L236" s="13"/>
    </row>
    <row r="237" spans="12:12" x14ac:dyDescent="0.25">
      <c r="L237" s="13"/>
    </row>
    <row r="238" spans="12:12" x14ac:dyDescent="0.25">
      <c r="L238" s="13"/>
    </row>
    <row r="239" spans="12:12" x14ac:dyDescent="0.25">
      <c r="L239" s="13"/>
    </row>
    <row r="240" spans="12:12" x14ac:dyDescent="0.25">
      <c r="L240" s="13"/>
    </row>
    <row r="241" spans="12:12" x14ac:dyDescent="0.25">
      <c r="L241" s="13"/>
    </row>
    <row r="242" spans="12:12" x14ac:dyDescent="0.25">
      <c r="L242" s="13"/>
    </row>
    <row r="243" spans="12:12" x14ac:dyDescent="0.25">
      <c r="L243" s="13"/>
    </row>
    <row r="244" spans="12:12" x14ac:dyDescent="0.25">
      <c r="L244" s="13"/>
    </row>
    <row r="245" spans="12:12" x14ac:dyDescent="0.25">
      <c r="L245" s="13"/>
    </row>
    <row r="246" spans="12:12" x14ac:dyDescent="0.25">
      <c r="L246" s="13"/>
    </row>
    <row r="247" spans="12:12" x14ac:dyDescent="0.25">
      <c r="L247" s="13"/>
    </row>
    <row r="248" spans="12:12" x14ac:dyDescent="0.25">
      <c r="L248" s="13"/>
    </row>
    <row r="249" spans="12:12" x14ac:dyDescent="0.25">
      <c r="L249" s="13"/>
    </row>
    <row r="250" spans="12:12" x14ac:dyDescent="0.25">
      <c r="L250" s="13"/>
    </row>
    <row r="251" spans="12:12" x14ac:dyDescent="0.25">
      <c r="L251" s="13"/>
    </row>
    <row r="252" spans="12:12" x14ac:dyDescent="0.25">
      <c r="L252" s="13"/>
    </row>
    <row r="253" spans="12:12" x14ac:dyDescent="0.25">
      <c r="L253" s="13"/>
    </row>
    <row r="254" spans="12:12" x14ac:dyDescent="0.25">
      <c r="L254" s="13"/>
    </row>
    <row r="255" spans="12:12" x14ac:dyDescent="0.25">
      <c r="L255" s="13"/>
    </row>
    <row r="256" spans="12:12" x14ac:dyDescent="0.25">
      <c r="L256" s="13"/>
    </row>
    <row r="257" spans="12:12" x14ac:dyDescent="0.25">
      <c r="L257" s="13"/>
    </row>
    <row r="258" spans="12:12" x14ac:dyDescent="0.25">
      <c r="L258" s="13"/>
    </row>
    <row r="259" spans="12:12" x14ac:dyDescent="0.25">
      <c r="L259" s="13"/>
    </row>
    <row r="260" spans="12:12" x14ac:dyDescent="0.25">
      <c r="L260" s="13"/>
    </row>
    <row r="261" spans="12:12" x14ac:dyDescent="0.25">
      <c r="L261" s="13"/>
    </row>
    <row r="262" spans="12:12" x14ac:dyDescent="0.25">
      <c r="L262" s="13"/>
    </row>
    <row r="263" spans="12:12" x14ac:dyDescent="0.25">
      <c r="L263" s="13"/>
    </row>
    <row r="264" spans="12:12" x14ac:dyDescent="0.25">
      <c r="L264" s="13"/>
    </row>
    <row r="265" spans="12:12" x14ac:dyDescent="0.25">
      <c r="L265" s="13"/>
    </row>
    <row r="266" spans="12:12" x14ac:dyDescent="0.25">
      <c r="L266" s="13"/>
    </row>
    <row r="267" spans="12:12" x14ac:dyDescent="0.25">
      <c r="L267" s="13"/>
    </row>
    <row r="268" spans="12:12" x14ac:dyDescent="0.25">
      <c r="L268" s="13"/>
    </row>
    <row r="269" spans="12:12" x14ac:dyDescent="0.25">
      <c r="L269" s="13"/>
    </row>
    <row r="270" spans="12:12" x14ac:dyDescent="0.25">
      <c r="L270" s="13"/>
    </row>
    <row r="271" spans="12:12" x14ac:dyDescent="0.25">
      <c r="L271" s="13"/>
    </row>
    <row r="272" spans="12:12" x14ac:dyDescent="0.25">
      <c r="L272" s="13"/>
    </row>
    <row r="273" spans="12:12" x14ac:dyDescent="0.25">
      <c r="L273" s="13"/>
    </row>
    <row r="274" spans="12:12" x14ac:dyDescent="0.25">
      <c r="L274" s="13"/>
    </row>
    <row r="275" spans="12:12" x14ac:dyDescent="0.25">
      <c r="L275" s="13"/>
    </row>
    <row r="276" spans="12:12" x14ac:dyDescent="0.25">
      <c r="L276" s="13"/>
    </row>
    <row r="277" spans="12:12" x14ac:dyDescent="0.25">
      <c r="L277" s="13"/>
    </row>
    <row r="278" spans="12:12" x14ac:dyDescent="0.25">
      <c r="L278" s="13"/>
    </row>
    <row r="279" spans="12:12" x14ac:dyDescent="0.25">
      <c r="L279" s="13"/>
    </row>
    <row r="280" spans="12:12" x14ac:dyDescent="0.25">
      <c r="L280" s="13"/>
    </row>
    <row r="281" spans="12:12" x14ac:dyDescent="0.25">
      <c r="L281" s="13"/>
    </row>
    <row r="282" spans="12:12" x14ac:dyDescent="0.25">
      <c r="L282" s="13"/>
    </row>
    <row r="283" spans="12:12" x14ac:dyDescent="0.25">
      <c r="L283" s="13"/>
    </row>
    <row r="284" spans="12:12" x14ac:dyDescent="0.25">
      <c r="L284" s="13"/>
    </row>
    <row r="285" spans="12:12" x14ac:dyDescent="0.25">
      <c r="L285" s="13"/>
    </row>
    <row r="286" spans="12:12" x14ac:dyDescent="0.25">
      <c r="L286" s="13"/>
    </row>
    <row r="287" spans="12:12" x14ac:dyDescent="0.25">
      <c r="L287" s="13"/>
    </row>
    <row r="288" spans="12:12" x14ac:dyDescent="0.25">
      <c r="L288" s="13"/>
    </row>
    <row r="289" spans="12:12" x14ac:dyDescent="0.25">
      <c r="L289" s="13"/>
    </row>
    <row r="290" spans="12:12" x14ac:dyDescent="0.25">
      <c r="L290" s="13"/>
    </row>
    <row r="291" spans="12:12" x14ac:dyDescent="0.25">
      <c r="L291" s="13"/>
    </row>
    <row r="292" spans="12:12" x14ac:dyDescent="0.25">
      <c r="L292" s="13"/>
    </row>
    <row r="293" spans="12:12" x14ac:dyDescent="0.25">
      <c r="L293" s="13"/>
    </row>
    <row r="294" spans="12:12" x14ac:dyDescent="0.25">
      <c r="L294" s="13"/>
    </row>
    <row r="295" spans="12:12" x14ac:dyDescent="0.25">
      <c r="L295" s="13"/>
    </row>
    <row r="296" spans="12:12" x14ac:dyDescent="0.25">
      <c r="L296" s="13"/>
    </row>
    <row r="297" spans="12:12" x14ac:dyDescent="0.25">
      <c r="L297" s="13"/>
    </row>
    <row r="298" spans="12:12" x14ac:dyDescent="0.25">
      <c r="L298" s="13"/>
    </row>
    <row r="299" spans="12:12" x14ac:dyDescent="0.25">
      <c r="L299" s="13"/>
    </row>
    <row r="300" spans="12:12" x14ac:dyDescent="0.25">
      <c r="L300" s="13"/>
    </row>
    <row r="301" spans="12:12" x14ac:dyDescent="0.25">
      <c r="L301" s="13"/>
    </row>
    <row r="302" spans="12:12" x14ac:dyDescent="0.25">
      <c r="L302" s="13"/>
    </row>
    <row r="303" spans="12:12" x14ac:dyDescent="0.25">
      <c r="L303" s="13"/>
    </row>
    <row r="304" spans="12:12" x14ac:dyDescent="0.25">
      <c r="L304" s="13"/>
    </row>
    <row r="305" spans="12:12" x14ac:dyDescent="0.25">
      <c r="L305" s="13"/>
    </row>
    <row r="306" spans="12:12" x14ac:dyDescent="0.25">
      <c r="L306" s="13"/>
    </row>
    <row r="307" spans="12:12" x14ac:dyDescent="0.25">
      <c r="L307" s="13"/>
    </row>
    <row r="308" spans="12:12" x14ac:dyDescent="0.25">
      <c r="L308" s="13"/>
    </row>
    <row r="309" spans="12:12" x14ac:dyDescent="0.25">
      <c r="L309" s="13"/>
    </row>
    <row r="310" spans="12:12" x14ac:dyDescent="0.25">
      <c r="L310" s="13"/>
    </row>
    <row r="311" spans="12:12" x14ac:dyDescent="0.25">
      <c r="L311" s="13"/>
    </row>
    <row r="312" spans="12:12" x14ac:dyDescent="0.25">
      <c r="L312" s="13"/>
    </row>
    <row r="313" spans="12:12" x14ac:dyDescent="0.25">
      <c r="L313" s="13"/>
    </row>
    <row r="314" spans="12:12" x14ac:dyDescent="0.25">
      <c r="L314" s="13"/>
    </row>
    <row r="315" spans="12:12" x14ac:dyDescent="0.25">
      <c r="L315" s="13"/>
    </row>
    <row r="316" spans="12:12" x14ac:dyDescent="0.25">
      <c r="L316" s="13"/>
    </row>
    <row r="317" spans="12:12" x14ac:dyDescent="0.25">
      <c r="L317" s="13"/>
    </row>
    <row r="318" spans="12:12" x14ac:dyDescent="0.25">
      <c r="L318" s="13"/>
    </row>
    <row r="319" spans="12:12" x14ac:dyDescent="0.25">
      <c r="L319" s="13"/>
    </row>
    <row r="320" spans="12:12" x14ac:dyDescent="0.25">
      <c r="L320" s="13"/>
    </row>
    <row r="321" spans="12:12" x14ac:dyDescent="0.25">
      <c r="L321" s="13"/>
    </row>
    <row r="322" spans="12:12" x14ac:dyDescent="0.25">
      <c r="L322" s="13"/>
    </row>
    <row r="323" spans="12:12" x14ac:dyDescent="0.25">
      <c r="L323" s="13"/>
    </row>
    <row r="324" spans="12:12" x14ac:dyDescent="0.25">
      <c r="L324" s="13"/>
    </row>
    <row r="325" spans="12:12" x14ac:dyDescent="0.25">
      <c r="L325" s="13"/>
    </row>
    <row r="326" spans="12:12" x14ac:dyDescent="0.25">
      <c r="L326" s="13"/>
    </row>
    <row r="327" spans="12:12" x14ac:dyDescent="0.25">
      <c r="L327" s="13"/>
    </row>
    <row r="328" spans="12:12" x14ac:dyDescent="0.25">
      <c r="L328" s="13"/>
    </row>
    <row r="329" spans="12:12" x14ac:dyDescent="0.25">
      <c r="L329" s="13"/>
    </row>
    <row r="330" spans="12:12" x14ac:dyDescent="0.25">
      <c r="L330" s="13"/>
    </row>
    <row r="331" spans="12:12" x14ac:dyDescent="0.25">
      <c r="L331" s="13"/>
    </row>
    <row r="332" spans="12:12" x14ac:dyDescent="0.25">
      <c r="L332" s="13"/>
    </row>
    <row r="333" spans="12:12" x14ac:dyDescent="0.25">
      <c r="L333" s="13"/>
    </row>
    <row r="334" spans="12:12" x14ac:dyDescent="0.25">
      <c r="L334" s="13"/>
    </row>
    <row r="335" spans="12:12" x14ac:dyDescent="0.25">
      <c r="L335" s="13"/>
    </row>
    <row r="336" spans="12:12" x14ac:dyDescent="0.25">
      <c r="L336" s="13"/>
    </row>
    <row r="337" spans="12:12" x14ac:dyDescent="0.25">
      <c r="L337" s="13"/>
    </row>
    <row r="338" spans="12:12" x14ac:dyDescent="0.25">
      <c r="L338" s="13"/>
    </row>
    <row r="339" spans="12:12" x14ac:dyDescent="0.25">
      <c r="L339" s="13"/>
    </row>
    <row r="340" spans="12:12" x14ac:dyDescent="0.25">
      <c r="L340" s="13"/>
    </row>
    <row r="341" spans="12:12" x14ac:dyDescent="0.25">
      <c r="L341" s="13"/>
    </row>
    <row r="342" spans="12:12" x14ac:dyDescent="0.25">
      <c r="L342" s="13"/>
    </row>
    <row r="343" spans="12:12" x14ac:dyDescent="0.25">
      <c r="L343" s="13"/>
    </row>
    <row r="344" spans="12:12" x14ac:dyDescent="0.25">
      <c r="L344" s="13"/>
    </row>
    <row r="345" spans="12:12" x14ac:dyDescent="0.25">
      <c r="L345" s="13"/>
    </row>
    <row r="346" spans="12:12" x14ac:dyDescent="0.25">
      <c r="L346" s="13"/>
    </row>
    <row r="347" spans="12:12" x14ac:dyDescent="0.25">
      <c r="L347" s="13"/>
    </row>
    <row r="348" spans="12:12" x14ac:dyDescent="0.25">
      <c r="L348" s="13"/>
    </row>
    <row r="349" spans="12:12" x14ac:dyDescent="0.25">
      <c r="L349" s="13"/>
    </row>
    <row r="350" spans="12:12" x14ac:dyDescent="0.25">
      <c r="L350" s="13"/>
    </row>
    <row r="351" spans="12:12" x14ac:dyDescent="0.25">
      <c r="L351" s="13"/>
    </row>
    <row r="352" spans="12:12" x14ac:dyDescent="0.25">
      <c r="L352" s="13"/>
    </row>
    <row r="353" spans="12:12" x14ac:dyDescent="0.25">
      <c r="L353" s="13"/>
    </row>
    <row r="354" spans="12:12" x14ac:dyDescent="0.25">
      <c r="L354" s="13"/>
    </row>
    <row r="355" spans="12:12" x14ac:dyDescent="0.25">
      <c r="L355" s="13"/>
    </row>
    <row r="356" spans="12:12" x14ac:dyDescent="0.25">
      <c r="L356" s="13"/>
    </row>
    <row r="357" spans="12:12" x14ac:dyDescent="0.25">
      <c r="L357" s="13"/>
    </row>
    <row r="358" spans="12:12" x14ac:dyDescent="0.25">
      <c r="L358" s="13"/>
    </row>
    <row r="359" spans="12:12" x14ac:dyDescent="0.25">
      <c r="L359" s="13"/>
    </row>
    <row r="360" spans="12:12" x14ac:dyDescent="0.25">
      <c r="L360" s="13"/>
    </row>
    <row r="361" spans="12:12" x14ac:dyDescent="0.25">
      <c r="L361" s="13"/>
    </row>
    <row r="362" spans="12:12" x14ac:dyDescent="0.25">
      <c r="L362" s="13"/>
    </row>
    <row r="363" spans="12:12" x14ac:dyDescent="0.25">
      <c r="L363" s="13"/>
    </row>
    <row r="364" spans="12:12" x14ac:dyDescent="0.25">
      <c r="L364" s="13"/>
    </row>
    <row r="365" spans="12:12" x14ac:dyDescent="0.25">
      <c r="L365" s="13"/>
    </row>
    <row r="366" spans="12:12" x14ac:dyDescent="0.25">
      <c r="L366" s="13"/>
    </row>
    <row r="367" spans="12:12" x14ac:dyDescent="0.25">
      <c r="L367" s="13"/>
    </row>
    <row r="368" spans="12:12" x14ac:dyDescent="0.25">
      <c r="L368" s="13"/>
    </row>
    <row r="369" spans="12:12" x14ac:dyDescent="0.25">
      <c r="L369" s="13"/>
    </row>
    <row r="370" spans="12:12" x14ac:dyDescent="0.25">
      <c r="L370" s="13"/>
    </row>
    <row r="371" spans="12:12" x14ac:dyDescent="0.25">
      <c r="L371" s="13"/>
    </row>
    <row r="372" spans="12:12" x14ac:dyDescent="0.25">
      <c r="L372" s="13"/>
    </row>
    <row r="373" spans="12:12" x14ac:dyDescent="0.25">
      <c r="L373" s="13"/>
    </row>
    <row r="374" spans="12:12" x14ac:dyDescent="0.25">
      <c r="L374" s="13"/>
    </row>
    <row r="375" spans="12:12" x14ac:dyDescent="0.25">
      <c r="L375" s="13"/>
    </row>
    <row r="376" spans="12:12" x14ac:dyDescent="0.25">
      <c r="L376" s="13"/>
    </row>
    <row r="377" spans="12:12" x14ac:dyDescent="0.25">
      <c r="L377" s="13"/>
    </row>
    <row r="378" spans="12:12" x14ac:dyDescent="0.25">
      <c r="L378" s="13"/>
    </row>
    <row r="379" spans="12:12" x14ac:dyDescent="0.25">
      <c r="L379" s="13"/>
    </row>
    <row r="380" spans="12:12" x14ac:dyDescent="0.25">
      <c r="L380" s="13"/>
    </row>
    <row r="381" spans="12:12" x14ac:dyDescent="0.25">
      <c r="L381" s="13"/>
    </row>
    <row r="382" spans="12:12" x14ac:dyDescent="0.25">
      <c r="L382" s="13"/>
    </row>
    <row r="383" spans="12:12" x14ac:dyDescent="0.25">
      <c r="L383" s="13"/>
    </row>
    <row r="384" spans="12:12" x14ac:dyDescent="0.25">
      <c r="L384" s="13"/>
    </row>
    <row r="385" spans="12:12" x14ac:dyDescent="0.25">
      <c r="L385" s="13"/>
    </row>
    <row r="386" spans="12:12" x14ac:dyDescent="0.25">
      <c r="L386" s="13"/>
    </row>
    <row r="387" spans="12:12" x14ac:dyDescent="0.25">
      <c r="L387" s="13"/>
    </row>
    <row r="388" spans="12:12" x14ac:dyDescent="0.25">
      <c r="L388" s="13"/>
    </row>
    <row r="389" spans="12:12" x14ac:dyDescent="0.25">
      <c r="L389" s="13"/>
    </row>
    <row r="390" spans="12:12" x14ac:dyDescent="0.25">
      <c r="L390" s="13"/>
    </row>
    <row r="391" spans="12:12" x14ac:dyDescent="0.25">
      <c r="L391" s="13"/>
    </row>
    <row r="392" spans="12:12" x14ac:dyDescent="0.25">
      <c r="L392" s="13"/>
    </row>
    <row r="393" spans="12:12" x14ac:dyDescent="0.25">
      <c r="L393" s="13"/>
    </row>
    <row r="394" spans="12:12" x14ac:dyDescent="0.25">
      <c r="L394" s="13"/>
    </row>
    <row r="395" spans="12:12" x14ac:dyDescent="0.25">
      <c r="L395" s="13"/>
    </row>
    <row r="396" spans="12:12" x14ac:dyDescent="0.25">
      <c r="L396" s="13"/>
    </row>
    <row r="397" spans="12:12" x14ac:dyDescent="0.25">
      <c r="L397" s="13"/>
    </row>
    <row r="398" spans="12:12" x14ac:dyDescent="0.25">
      <c r="L398" s="13"/>
    </row>
    <row r="399" spans="12:12" x14ac:dyDescent="0.25">
      <c r="L399" s="13"/>
    </row>
    <row r="400" spans="12:12" x14ac:dyDescent="0.25">
      <c r="L400" s="13"/>
    </row>
    <row r="401" spans="12:12" x14ac:dyDescent="0.25">
      <c r="L401" s="13"/>
    </row>
    <row r="402" spans="12:12" x14ac:dyDescent="0.25">
      <c r="L402" s="13"/>
    </row>
    <row r="403" spans="12:12" x14ac:dyDescent="0.25">
      <c r="L403" s="13"/>
    </row>
    <row r="404" spans="12:12" x14ac:dyDescent="0.25">
      <c r="L404" s="13"/>
    </row>
    <row r="405" spans="12:12" x14ac:dyDescent="0.25">
      <c r="L405" s="13"/>
    </row>
    <row r="406" spans="12:12" x14ac:dyDescent="0.25">
      <c r="L406" s="13"/>
    </row>
    <row r="407" spans="12:12" x14ac:dyDescent="0.25">
      <c r="L407" s="13"/>
    </row>
    <row r="408" spans="12:12" x14ac:dyDescent="0.25">
      <c r="L408" s="13"/>
    </row>
    <row r="409" spans="12:12" x14ac:dyDescent="0.25">
      <c r="L409" s="13"/>
    </row>
    <row r="410" spans="12:12" x14ac:dyDescent="0.25">
      <c r="L410" s="13"/>
    </row>
    <row r="411" spans="12:12" x14ac:dyDescent="0.25">
      <c r="L411" s="13"/>
    </row>
    <row r="412" spans="12:12" x14ac:dyDescent="0.25">
      <c r="L412" s="13"/>
    </row>
    <row r="413" spans="12:12" x14ac:dyDescent="0.25">
      <c r="L413" s="13"/>
    </row>
    <row r="414" spans="12:12" x14ac:dyDescent="0.25">
      <c r="L414" s="13"/>
    </row>
    <row r="415" spans="12:12" x14ac:dyDescent="0.25">
      <c r="L415" s="13"/>
    </row>
    <row r="416" spans="12:12" x14ac:dyDescent="0.25">
      <c r="L416" s="13"/>
    </row>
    <row r="417" spans="12:12" x14ac:dyDescent="0.25">
      <c r="L417" s="13"/>
    </row>
    <row r="418" spans="12:12" x14ac:dyDescent="0.25">
      <c r="L418" s="13"/>
    </row>
    <row r="419" spans="12:12" x14ac:dyDescent="0.25">
      <c r="L419" s="13"/>
    </row>
    <row r="420" spans="12:12" x14ac:dyDescent="0.25">
      <c r="L420" s="13"/>
    </row>
    <row r="421" spans="12:12" x14ac:dyDescent="0.25">
      <c r="L421" s="13"/>
    </row>
    <row r="422" spans="12:12" x14ac:dyDescent="0.25">
      <c r="L422" s="13"/>
    </row>
    <row r="423" spans="12:12" x14ac:dyDescent="0.25">
      <c r="L423" s="13"/>
    </row>
    <row r="424" spans="12:12" x14ac:dyDescent="0.25">
      <c r="L424" s="13"/>
    </row>
    <row r="425" spans="12:12" x14ac:dyDescent="0.25">
      <c r="L425" s="13"/>
    </row>
    <row r="426" spans="12:12" x14ac:dyDescent="0.25">
      <c r="L426" s="13"/>
    </row>
    <row r="427" spans="12:12" x14ac:dyDescent="0.25">
      <c r="L427" s="13"/>
    </row>
    <row r="428" spans="12:12" x14ac:dyDescent="0.25">
      <c r="L428" s="13"/>
    </row>
    <row r="429" spans="12:12" x14ac:dyDescent="0.25">
      <c r="L429" s="13"/>
    </row>
    <row r="430" spans="12:12" x14ac:dyDescent="0.25">
      <c r="L430" s="13"/>
    </row>
    <row r="431" spans="12:12" x14ac:dyDescent="0.25">
      <c r="L431" s="13"/>
    </row>
    <row r="432" spans="12:12" x14ac:dyDescent="0.25">
      <c r="L432" s="13"/>
    </row>
    <row r="433" spans="12:12" x14ac:dyDescent="0.25">
      <c r="L433" s="13"/>
    </row>
    <row r="434" spans="12:12" x14ac:dyDescent="0.25">
      <c r="L434" s="13"/>
    </row>
    <row r="435" spans="12:12" x14ac:dyDescent="0.25">
      <c r="L435" s="13"/>
    </row>
    <row r="436" spans="12:12" x14ac:dyDescent="0.25">
      <c r="L436" s="13"/>
    </row>
    <row r="437" spans="12:12" x14ac:dyDescent="0.25">
      <c r="L437" s="13"/>
    </row>
    <row r="438" spans="12:12" x14ac:dyDescent="0.25">
      <c r="L438" s="13"/>
    </row>
    <row r="439" spans="12:12" x14ac:dyDescent="0.25">
      <c r="L439" s="13"/>
    </row>
    <row r="440" spans="12:12" x14ac:dyDescent="0.25">
      <c r="L440" s="13"/>
    </row>
    <row r="441" spans="12:12" x14ac:dyDescent="0.25">
      <c r="L441" s="13"/>
    </row>
    <row r="442" spans="12:12" x14ac:dyDescent="0.25">
      <c r="L442" s="13"/>
    </row>
    <row r="443" spans="12:12" x14ac:dyDescent="0.25">
      <c r="L443" s="13"/>
    </row>
    <row r="444" spans="12:12" x14ac:dyDescent="0.25">
      <c r="L444" s="13"/>
    </row>
    <row r="445" spans="12:12" x14ac:dyDescent="0.25">
      <c r="L445" s="13"/>
    </row>
    <row r="446" spans="12:12" x14ac:dyDescent="0.25">
      <c r="L446" s="13"/>
    </row>
    <row r="447" spans="12:12" x14ac:dyDescent="0.25">
      <c r="L447" s="13"/>
    </row>
    <row r="448" spans="12:12" x14ac:dyDescent="0.25">
      <c r="L448" s="13"/>
    </row>
    <row r="449" spans="12:12" x14ac:dyDescent="0.25">
      <c r="L449" s="13"/>
    </row>
    <row r="450" spans="12:12" x14ac:dyDescent="0.25">
      <c r="L450" s="13"/>
    </row>
    <row r="451" spans="12:12" x14ac:dyDescent="0.25">
      <c r="L451" s="13"/>
    </row>
    <row r="452" spans="12:12" x14ac:dyDescent="0.25">
      <c r="L452" s="13"/>
    </row>
    <row r="453" spans="12:12" x14ac:dyDescent="0.25">
      <c r="L453" s="13"/>
    </row>
    <row r="454" spans="12:12" x14ac:dyDescent="0.25">
      <c r="L454" s="13"/>
    </row>
    <row r="455" spans="12:12" x14ac:dyDescent="0.25">
      <c r="L455" s="13"/>
    </row>
    <row r="456" spans="12:12" x14ac:dyDescent="0.25">
      <c r="L456" s="13"/>
    </row>
    <row r="457" spans="12:12" x14ac:dyDescent="0.25">
      <c r="L457" s="13"/>
    </row>
    <row r="458" spans="12:12" x14ac:dyDescent="0.25">
      <c r="L458" s="13"/>
    </row>
    <row r="459" spans="12:12" x14ac:dyDescent="0.25">
      <c r="L459" s="13"/>
    </row>
    <row r="460" spans="12:12" x14ac:dyDescent="0.25">
      <c r="L460" s="13"/>
    </row>
    <row r="461" spans="12:12" x14ac:dyDescent="0.25">
      <c r="L461" s="13"/>
    </row>
    <row r="462" spans="12:12" x14ac:dyDescent="0.25">
      <c r="L462" s="13"/>
    </row>
    <row r="463" spans="12:12" x14ac:dyDescent="0.25">
      <c r="L463" s="13"/>
    </row>
    <row r="464" spans="12:12" x14ac:dyDescent="0.25">
      <c r="L464" s="13"/>
    </row>
    <row r="465" spans="12:12" x14ac:dyDescent="0.25">
      <c r="L465" s="13"/>
    </row>
    <row r="466" spans="12:12" x14ac:dyDescent="0.25">
      <c r="L466" s="13"/>
    </row>
    <row r="467" spans="12:12" x14ac:dyDescent="0.25">
      <c r="L467" s="13"/>
    </row>
    <row r="468" spans="12:12" x14ac:dyDescent="0.25">
      <c r="L468" s="13"/>
    </row>
    <row r="469" spans="12:12" x14ac:dyDescent="0.25">
      <c r="L469" s="13"/>
    </row>
    <row r="470" spans="12:12" x14ac:dyDescent="0.25">
      <c r="L470" s="13"/>
    </row>
    <row r="471" spans="12:12" x14ac:dyDescent="0.25">
      <c r="L471" s="13"/>
    </row>
    <row r="472" spans="12:12" x14ac:dyDescent="0.25">
      <c r="L472" s="13"/>
    </row>
    <row r="473" spans="12:12" x14ac:dyDescent="0.25">
      <c r="L473" s="13"/>
    </row>
    <row r="474" spans="12:12" x14ac:dyDescent="0.25">
      <c r="L474" s="13"/>
    </row>
    <row r="475" spans="12:12" x14ac:dyDescent="0.25">
      <c r="L475" s="13"/>
    </row>
    <row r="476" spans="12:12" x14ac:dyDescent="0.25">
      <c r="L476" s="13"/>
    </row>
    <row r="477" spans="12:12" x14ac:dyDescent="0.25">
      <c r="L477" s="13"/>
    </row>
    <row r="478" spans="12:12" x14ac:dyDescent="0.25">
      <c r="L478" s="13"/>
    </row>
    <row r="479" spans="12:12" x14ac:dyDescent="0.25">
      <c r="L479" s="13"/>
    </row>
    <row r="480" spans="12:12" x14ac:dyDescent="0.25">
      <c r="L480" s="13"/>
    </row>
    <row r="481" spans="12:12" x14ac:dyDescent="0.25">
      <c r="L481" s="13"/>
    </row>
    <row r="482" spans="12:12" x14ac:dyDescent="0.25">
      <c r="L482" s="13"/>
    </row>
    <row r="483" spans="12:12" x14ac:dyDescent="0.25">
      <c r="L483" s="13"/>
    </row>
    <row r="484" spans="12:12" x14ac:dyDescent="0.25">
      <c r="L484" s="13"/>
    </row>
    <row r="485" spans="12:12" x14ac:dyDescent="0.25">
      <c r="L485" s="13"/>
    </row>
    <row r="486" spans="12:12" x14ac:dyDescent="0.25">
      <c r="L486" s="13"/>
    </row>
    <row r="487" spans="12:12" x14ac:dyDescent="0.25">
      <c r="L487" s="13"/>
    </row>
    <row r="488" spans="12:12" x14ac:dyDescent="0.25">
      <c r="L488" s="13"/>
    </row>
    <row r="489" spans="12:12" x14ac:dyDescent="0.25">
      <c r="L489" s="13"/>
    </row>
    <row r="490" spans="12:12" x14ac:dyDescent="0.25">
      <c r="L490" s="13"/>
    </row>
    <row r="491" spans="12:12" x14ac:dyDescent="0.25">
      <c r="L491" s="13"/>
    </row>
    <row r="492" spans="12:12" x14ac:dyDescent="0.25">
      <c r="L492" s="13"/>
    </row>
    <row r="493" spans="12:12" x14ac:dyDescent="0.25">
      <c r="L493" s="13"/>
    </row>
    <row r="494" spans="12:12" x14ac:dyDescent="0.25">
      <c r="L494" s="13"/>
    </row>
    <row r="495" spans="12:12" x14ac:dyDescent="0.25">
      <c r="L495" s="13"/>
    </row>
    <row r="496" spans="12:12" x14ac:dyDescent="0.25">
      <c r="L496" s="13"/>
    </row>
    <row r="497" spans="12:12" x14ac:dyDescent="0.25">
      <c r="L497" s="13"/>
    </row>
    <row r="498" spans="12:12" x14ac:dyDescent="0.25">
      <c r="L498" s="13"/>
    </row>
    <row r="499" spans="12:12" x14ac:dyDescent="0.25">
      <c r="L499" s="13"/>
    </row>
    <row r="500" spans="12:12" x14ac:dyDescent="0.25">
      <c r="L500" s="13"/>
    </row>
    <row r="501" spans="12:12" x14ac:dyDescent="0.25">
      <c r="L501" s="13"/>
    </row>
    <row r="502" spans="12:12" x14ac:dyDescent="0.25">
      <c r="L502" s="13"/>
    </row>
    <row r="503" spans="12:12" x14ac:dyDescent="0.25">
      <c r="L503" s="13"/>
    </row>
    <row r="504" spans="12:12" x14ac:dyDescent="0.25">
      <c r="L504" s="13"/>
    </row>
    <row r="505" spans="12:12" x14ac:dyDescent="0.25">
      <c r="L505" s="13"/>
    </row>
    <row r="506" spans="12:12" x14ac:dyDescent="0.25">
      <c r="L506" s="13"/>
    </row>
    <row r="507" spans="12:12" x14ac:dyDescent="0.25">
      <c r="L507" s="13"/>
    </row>
    <row r="508" spans="12:12" x14ac:dyDescent="0.25">
      <c r="L508" s="13"/>
    </row>
    <row r="509" spans="12:12" x14ac:dyDescent="0.25">
      <c r="L509" s="13"/>
    </row>
    <row r="510" spans="12:12" x14ac:dyDescent="0.25">
      <c r="L510" s="13"/>
    </row>
    <row r="511" spans="12:12" x14ac:dyDescent="0.25">
      <c r="L511" s="13"/>
    </row>
    <row r="512" spans="12:12" x14ac:dyDescent="0.25">
      <c r="L512" s="13"/>
    </row>
    <row r="513" spans="12:12" x14ac:dyDescent="0.25">
      <c r="L513" s="13"/>
    </row>
    <row r="514" spans="12:12" x14ac:dyDescent="0.25">
      <c r="L514" s="13"/>
    </row>
    <row r="515" spans="12:12" x14ac:dyDescent="0.25">
      <c r="L515" s="13"/>
    </row>
    <row r="516" spans="12:12" x14ac:dyDescent="0.25">
      <c r="L516" s="13"/>
    </row>
    <row r="517" spans="12:12" x14ac:dyDescent="0.25">
      <c r="L517" s="13"/>
    </row>
    <row r="518" spans="12:12" x14ac:dyDescent="0.25">
      <c r="L518" s="13"/>
    </row>
    <row r="519" spans="12:12" x14ac:dyDescent="0.25">
      <c r="L519" s="13"/>
    </row>
    <row r="520" spans="12:12" x14ac:dyDescent="0.25">
      <c r="L520" s="13"/>
    </row>
    <row r="521" spans="12:12" x14ac:dyDescent="0.25">
      <c r="L521" s="13"/>
    </row>
    <row r="522" spans="12:12" x14ac:dyDescent="0.25">
      <c r="L522" s="13"/>
    </row>
    <row r="523" spans="12:12" x14ac:dyDescent="0.25">
      <c r="L523" s="13"/>
    </row>
    <row r="524" spans="12:12" x14ac:dyDescent="0.25">
      <c r="L524" s="13"/>
    </row>
    <row r="525" spans="12:12" x14ac:dyDescent="0.25">
      <c r="L525" s="13"/>
    </row>
    <row r="526" spans="12:12" x14ac:dyDescent="0.25">
      <c r="L526" s="13"/>
    </row>
    <row r="527" spans="12:12" x14ac:dyDescent="0.25">
      <c r="L527" s="13"/>
    </row>
    <row r="528" spans="12:12" x14ac:dyDescent="0.25">
      <c r="L528" s="13"/>
    </row>
    <row r="529" spans="12:12" x14ac:dyDescent="0.25">
      <c r="L529" s="13"/>
    </row>
    <row r="530" spans="12:12" x14ac:dyDescent="0.25">
      <c r="L530" s="13"/>
    </row>
    <row r="531" spans="12:12" x14ac:dyDescent="0.25">
      <c r="L531" s="13"/>
    </row>
    <row r="532" spans="12:12" x14ac:dyDescent="0.25">
      <c r="L532" s="13"/>
    </row>
    <row r="533" spans="12:12" x14ac:dyDescent="0.25">
      <c r="L533" s="13"/>
    </row>
    <row r="534" spans="12:12" x14ac:dyDescent="0.25">
      <c r="L534" s="13"/>
    </row>
    <row r="535" spans="12:12" x14ac:dyDescent="0.25">
      <c r="L535" s="13"/>
    </row>
    <row r="536" spans="12:12" x14ac:dyDescent="0.25">
      <c r="L536" s="13"/>
    </row>
    <row r="537" spans="12:12" x14ac:dyDescent="0.25">
      <c r="L537" s="13"/>
    </row>
    <row r="538" spans="12:12" x14ac:dyDescent="0.25">
      <c r="L538" s="13"/>
    </row>
    <row r="539" spans="12:12" x14ac:dyDescent="0.25">
      <c r="L539" s="13"/>
    </row>
    <row r="540" spans="12:12" x14ac:dyDescent="0.25">
      <c r="L540" s="13"/>
    </row>
    <row r="541" spans="12:12" x14ac:dyDescent="0.25">
      <c r="L541" s="13"/>
    </row>
    <row r="542" spans="12:12" x14ac:dyDescent="0.25">
      <c r="L542" s="13"/>
    </row>
    <row r="543" spans="12:12" x14ac:dyDescent="0.25">
      <c r="L543" s="13"/>
    </row>
    <row r="544" spans="12:12" x14ac:dyDescent="0.25">
      <c r="L544" s="13"/>
    </row>
    <row r="545" spans="12:12" x14ac:dyDescent="0.25">
      <c r="L545" s="13"/>
    </row>
    <row r="546" spans="12:12" x14ac:dyDescent="0.25">
      <c r="L546" s="13"/>
    </row>
    <row r="547" spans="12:12" x14ac:dyDescent="0.25">
      <c r="L547" s="13"/>
    </row>
    <row r="548" spans="12:12" x14ac:dyDescent="0.25">
      <c r="L548" s="13"/>
    </row>
    <row r="549" spans="12:12" x14ac:dyDescent="0.25">
      <c r="L549" s="13"/>
    </row>
    <row r="550" spans="12:12" x14ac:dyDescent="0.25">
      <c r="L550" s="13"/>
    </row>
    <row r="551" spans="12:12" x14ac:dyDescent="0.25">
      <c r="L551" s="13"/>
    </row>
    <row r="552" spans="12:12" x14ac:dyDescent="0.25">
      <c r="L552" s="13"/>
    </row>
    <row r="553" spans="12:12" x14ac:dyDescent="0.25">
      <c r="L553" s="13"/>
    </row>
    <row r="554" spans="12:12" x14ac:dyDescent="0.25">
      <c r="L554" s="13"/>
    </row>
    <row r="555" spans="12:12" x14ac:dyDescent="0.25">
      <c r="L555" s="13"/>
    </row>
    <row r="556" spans="12:12" x14ac:dyDescent="0.25">
      <c r="L556" s="13"/>
    </row>
    <row r="557" spans="12:12" x14ac:dyDescent="0.25">
      <c r="L557" s="13"/>
    </row>
    <row r="558" spans="12:12" x14ac:dyDescent="0.25">
      <c r="L558" s="13"/>
    </row>
    <row r="559" spans="12:12" x14ac:dyDescent="0.25">
      <c r="L559" s="13"/>
    </row>
    <row r="560" spans="12:12" x14ac:dyDescent="0.25">
      <c r="L560" s="13"/>
    </row>
    <row r="561" spans="12:12" x14ac:dyDescent="0.25">
      <c r="L561" s="13"/>
    </row>
    <row r="562" spans="12:12" x14ac:dyDescent="0.25">
      <c r="L562" s="13"/>
    </row>
    <row r="563" spans="12:12" x14ac:dyDescent="0.25">
      <c r="L563" s="13"/>
    </row>
    <row r="564" spans="12:12" x14ac:dyDescent="0.25">
      <c r="L564" s="13"/>
    </row>
    <row r="565" spans="12:12" x14ac:dyDescent="0.25">
      <c r="L565" s="13"/>
    </row>
    <row r="566" spans="12:12" x14ac:dyDescent="0.25">
      <c r="L566" s="13"/>
    </row>
    <row r="567" spans="12:12" x14ac:dyDescent="0.25">
      <c r="L567" s="13"/>
    </row>
    <row r="568" spans="12:12" x14ac:dyDescent="0.25">
      <c r="L568" s="13"/>
    </row>
    <row r="569" spans="12:12" x14ac:dyDescent="0.25">
      <c r="L569" s="13"/>
    </row>
    <row r="570" spans="12:12" x14ac:dyDescent="0.25">
      <c r="L570" s="13"/>
    </row>
    <row r="571" spans="12:12" x14ac:dyDescent="0.25">
      <c r="L571" s="13"/>
    </row>
    <row r="572" spans="12:12" x14ac:dyDescent="0.25">
      <c r="L572" s="13"/>
    </row>
    <row r="573" spans="12:12" x14ac:dyDescent="0.25">
      <c r="L573" s="13"/>
    </row>
    <row r="574" spans="12:12" x14ac:dyDescent="0.25">
      <c r="L574" s="13"/>
    </row>
    <row r="575" spans="12:12" x14ac:dyDescent="0.25">
      <c r="L575" s="13"/>
    </row>
    <row r="576" spans="12:12" x14ac:dyDescent="0.25">
      <c r="L576" s="13"/>
    </row>
    <row r="577" spans="12:12" x14ac:dyDescent="0.25">
      <c r="L577" s="13"/>
    </row>
    <row r="578" spans="12:12" x14ac:dyDescent="0.25">
      <c r="L578" s="13"/>
    </row>
    <row r="579" spans="12:12" x14ac:dyDescent="0.25">
      <c r="L579" s="13"/>
    </row>
    <row r="580" spans="12:12" x14ac:dyDescent="0.25">
      <c r="L580" s="13"/>
    </row>
    <row r="581" spans="12:12" x14ac:dyDescent="0.25">
      <c r="L581" s="13"/>
    </row>
    <row r="582" spans="12:12" x14ac:dyDescent="0.25">
      <c r="L582" s="13"/>
    </row>
    <row r="583" spans="12:12" x14ac:dyDescent="0.25">
      <c r="L583" s="13"/>
    </row>
    <row r="584" spans="12:12" x14ac:dyDescent="0.25">
      <c r="L584" s="13"/>
    </row>
    <row r="585" spans="12:12" x14ac:dyDescent="0.25">
      <c r="L585" s="13"/>
    </row>
    <row r="586" spans="12:12" x14ac:dyDescent="0.25">
      <c r="L586" s="13"/>
    </row>
    <row r="587" spans="12:12" x14ac:dyDescent="0.25">
      <c r="L587" s="13"/>
    </row>
    <row r="588" spans="12:12" x14ac:dyDescent="0.25">
      <c r="L588" s="13"/>
    </row>
    <row r="589" spans="12:12" x14ac:dyDescent="0.25">
      <c r="L589" s="13"/>
    </row>
    <row r="590" spans="12:12" x14ac:dyDescent="0.25">
      <c r="L590" s="13"/>
    </row>
    <row r="591" spans="12:12" x14ac:dyDescent="0.25">
      <c r="L591" s="13"/>
    </row>
    <row r="592" spans="12:12" x14ac:dyDescent="0.25">
      <c r="L592" s="13"/>
    </row>
    <row r="593" spans="12:12" x14ac:dyDescent="0.25">
      <c r="L593" s="13"/>
    </row>
    <row r="594" spans="12:12" x14ac:dyDescent="0.25">
      <c r="L594" s="13"/>
    </row>
    <row r="595" spans="12:12" x14ac:dyDescent="0.25">
      <c r="L595" s="13"/>
    </row>
    <row r="596" spans="12:12" x14ac:dyDescent="0.25">
      <c r="L596" s="13"/>
    </row>
    <row r="597" spans="12:12" x14ac:dyDescent="0.25">
      <c r="L597" s="13"/>
    </row>
    <row r="598" spans="12:12" x14ac:dyDescent="0.25">
      <c r="L598" s="13"/>
    </row>
    <row r="599" spans="12:12" x14ac:dyDescent="0.25">
      <c r="L599" s="13"/>
    </row>
    <row r="600" spans="12:12" x14ac:dyDescent="0.25">
      <c r="L600" s="13"/>
    </row>
    <row r="601" spans="12:12" x14ac:dyDescent="0.25">
      <c r="L601" s="13"/>
    </row>
    <row r="602" spans="12:12" x14ac:dyDescent="0.25">
      <c r="L602" s="13"/>
    </row>
    <row r="603" spans="12:12" x14ac:dyDescent="0.25">
      <c r="L603" s="13"/>
    </row>
    <row r="604" spans="12:12" x14ac:dyDescent="0.25">
      <c r="L604" s="13"/>
    </row>
    <row r="605" spans="12:12" x14ac:dyDescent="0.25">
      <c r="L605" s="13"/>
    </row>
    <row r="606" spans="12:12" x14ac:dyDescent="0.25">
      <c r="L606" s="13"/>
    </row>
    <row r="607" spans="12:12" x14ac:dyDescent="0.25">
      <c r="L607" s="13"/>
    </row>
    <row r="608" spans="12:12" x14ac:dyDescent="0.25">
      <c r="L608" s="13"/>
    </row>
    <row r="609" spans="12:12" x14ac:dyDescent="0.25">
      <c r="L609" s="13"/>
    </row>
    <row r="610" spans="12:12" x14ac:dyDescent="0.25">
      <c r="L610" s="13"/>
    </row>
    <row r="611" spans="12:12" x14ac:dyDescent="0.25">
      <c r="L611" s="13"/>
    </row>
    <row r="612" spans="12:12" x14ac:dyDescent="0.25">
      <c r="L612" s="13"/>
    </row>
    <row r="613" spans="12:12" x14ac:dyDescent="0.25">
      <c r="L613" s="13"/>
    </row>
    <row r="614" spans="12:12" x14ac:dyDescent="0.25">
      <c r="L614" s="13"/>
    </row>
    <row r="615" spans="12:12" x14ac:dyDescent="0.25">
      <c r="L615" s="13"/>
    </row>
    <row r="616" spans="12:12" x14ac:dyDescent="0.25">
      <c r="L616" s="13"/>
    </row>
    <row r="617" spans="12:12" x14ac:dyDescent="0.25">
      <c r="L617" s="13"/>
    </row>
    <row r="618" spans="12:12" x14ac:dyDescent="0.25">
      <c r="L618" s="13"/>
    </row>
    <row r="619" spans="12:12" x14ac:dyDescent="0.25">
      <c r="L619" s="13"/>
    </row>
    <row r="620" spans="12:12" x14ac:dyDescent="0.25">
      <c r="L620" s="13"/>
    </row>
    <row r="621" spans="12:12" x14ac:dyDescent="0.25">
      <c r="L621" s="13"/>
    </row>
    <row r="622" spans="12:12" x14ac:dyDescent="0.25">
      <c r="L622" s="13"/>
    </row>
    <row r="623" spans="12:12" x14ac:dyDescent="0.25">
      <c r="L623" s="13"/>
    </row>
    <row r="624" spans="12:12" x14ac:dyDescent="0.25">
      <c r="L624" s="13"/>
    </row>
    <row r="625" spans="12:12" x14ac:dyDescent="0.25">
      <c r="L625" s="13"/>
    </row>
    <row r="626" spans="12:12" x14ac:dyDescent="0.25">
      <c r="L626" s="13"/>
    </row>
    <row r="627" spans="12:12" x14ac:dyDescent="0.25">
      <c r="L627" s="13"/>
    </row>
    <row r="628" spans="12:12" x14ac:dyDescent="0.25">
      <c r="L628" s="13"/>
    </row>
    <row r="629" spans="12:12" x14ac:dyDescent="0.25">
      <c r="L629" s="13"/>
    </row>
    <row r="630" spans="12:12" x14ac:dyDescent="0.25">
      <c r="L630" s="13"/>
    </row>
    <row r="631" spans="12:12" x14ac:dyDescent="0.25">
      <c r="L631" s="13"/>
    </row>
    <row r="632" spans="12:12" x14ac:dyDescent="0.25">
      <c r="L632" s="13"/>
    </row>
    <row r="633" spans="12:12" x14ac:dyDescent="0.25">
      <c r="L633" s="13"/>
    </row>
    <row r="634" spans="12:12" x14ac:dyDescent="0.25">
      <c r="L634" s="13"/>
    </row>
    <row r="635" spans="12:12" x14ac:dyDescent="0.25">
      <c r="L635" s="13"/>
    </row>
    <row r="636" spans="12:12" x14ac:dyDescent="0.25">
      <c r="L636" s="13"/>
    </row>
    <row r="637" spans="12:12" x14ac:dyDescent="0.25">
      <c r="L637" s="13"/>
    </row>
    <row r="638" spans="12:12" x14ac:dyDescent="0.25">
      <c r="L638" s="13"/>
    </row>
    <row r="639" spans="12:12" x14ac:dyDescent="0.25">
      <c r="L639" s="13"/>
    </row>
    <row r="640" spans="12:12" x14ac:dyDescent="0.25">
      <c r="L640" s="13"/>
    </row>
    <row r="641" spans="12:12" x14ac:dyDescent="0.25">
      <c r="L641" s="13"/>
    </row>
    <row r="642" spans="12:12" x14ac:dyDescent="0.25">
      <c r="L642" s="13"/>
    </row>
    <row r="643" spans="12:12" x14ac:dyDescent="0.25">
      <c r="L643" s="13"/>
    </row>
    <row r="644" spans="12:12" x14ac:dyDescent="0.25">
      <c r="L644" s="13"/>
    </row>
    <row r="645" spans="12:12" x14ac:dyDescent="0.25">
      <c r="L645" s="13"/>
    </row>
    <row r="646" spans="12:12" x14ac:dyDescent="0.25">
      <c r="L646" s="13"/>
    </row>
    <row r="647" spans="12:12" x14ac:dyDescent="0.25">
      <c r="L647" s="13"/>
    </row>
    <row r="648" spans="12:12" x14ac:dyDescent="0.25">
      <c r="L648" s="13"/>
    </row>
    <row r="649" spans="12:12" x14ac:dyDescent="0.25">
      <c r="L649" s="13"/>
    </row>
    <row r="650" spans="12:12" x14ac:dyDescent="0.25">
      <c r="L650" s="13"/>
    </row>
    <row r="651" spans="12:12" x14ac:dyDescent="0.25">
      <c r="L651" s="13"/>
    </row>
    <row r="652" spans="12:12" x14ac:dyDescent="0.25">
      <c r="L652" s="13"/>
    </row>
    <row r="653" spans="12:12" x14ac:dyDescent="0.25">
      <c r="L653" s="13"/>
    </row>
    <row r="654" spans="12:12" x14ac:dyDescent="0.25">
      <c r="L654" s="13"/>
    </row>
    <row r="655" spans="12:12" x14ac:dyDescent="0.25">
      <c r="L655" s="13"/>
    </row>
    <row r="656" spans="12:12" x14ac:dyDescent="0.25">
      <c r="L656" s="13"/>
    </row>
    <row r="657" spans="12:12" x14ac:dyDescent="0.25">
      <c r="L657" s="13"/>
    </row>
    <row r="658" spans="12:12" x14ac:dyDescent="0.25">
      <c r="L658" s="13"/>
    </row>
    <row r="659" spans="12:12" x14ac:dyDescent="0.25">
      <c r="L659" s="13"/>
    </row>
    <row r="660" spans="12:12" x14ac:dyDescent="0.25">
      <c r="L660" s="13"/>
    </row>
    <row r="661" spans="12:12" x14ac:dyDescent="0.25">
      <c r="L661" s="13"/>
    </row>
    <row r="662" spans="12:12" x14ac:dyDescent="0.25">
      <c r="L662" s="13"/>
    </row>
    <row r="663" spans="12:12" x14ac:dyDescent="0.25">
      <c r="L663" s="13"/>
    </row>
    <row r="664" spans="12:12" x14ac:dyDescent="0.25">
      <c r="L664" s="13"/>
    </row>
    <row r="665" spans="12:12" x14ac:dyDescent="0.25">
      <c r="L665" s="13"/>
    </row>
    <row r="666" spans="12:12" x14ac:dyDescent="0.25">
      <c r="L666" s="13"/>
    </row>
    <row r="667" spans="12:12" x14ac:dyDescent="0.25">
      <c r="L667" s="13"/>
    </row>
    <row r="668" spans="12:12" x14ac:dyDescent="0.25">
      <c r="L668" s="13"/>
    </row>
    <row r="669" spans="12:12" x14ac:dyDescent="0.25">
      <c r="L669" s="13"/>
    </row>
    <row r="670" spans="12:12" x14ac:dyDescent="0.25">
      <c r="L670" s="13"/>
    </row>
    <row r="671" spans="12:12" x14ac:dyDescent="0.25">
      <c r="L671" s="13"/>
    </row>
    <row r="672" spans="12:12" x14ac:dyDescent="0.25">
      <c r="L672" s="13"/>
    </row>
    <row r="673" spans="12:12" x14ac:dyDescent="0.25">
      <c r="L673" s="13"/>
    </row>
    <row r="674" spans="12:12" x14ac:dyDescent="0.25">
      <c r="L674" s="13"/>
    </row>
    <row r="675" spans="12:12" x14ac:dyDescent="0.25">
      <c r="L675" s="13"/>
    </row>
    <row r="676" spans="12:12" x14ac:dyDescent="0.25">
      <c r="L676" s="13"/>
    </row>
    <row r="677" spans="12:12" x14ac:dyDescent="0.25">
      <c r="L677" s="13"/>
    </row>
    <row r="678" spans="12:12" x14ac:dyDescent="0.25">
      <c r="L678" s="13"/>
    </row>
    <row r="679" spans="12:12" x14ac:dyDescent="0.25">
      <c r="L679" s="13"/>
    </row>
    <row r="680" spans="12:12" x14ac:dyDescent="0.25">
      <c r="L680" s="13"/>
    </row>
    <row r="681" spans="12:12" x14ac:dyDescent="0.25">
      <c r="L681" s="13"/>
    </row>
    <row r="682" spans="12:12" x14ac:dyDescent="0.25">
      <c r="L682" s="13"/>
    </row>
    <row r="683" spans="12:12" x14ac:dyDescent="0.25">
      <c r="L683" s="13"/>
    </row>
    <row r="684" spans="12:12" x14ac:dyDescent="0.25">
      <c r="L684" s="13"/>
    </row>
    <row r="685" spans="12:12" x14ac:dyDescent="0.25">
      <c r="L685" s="13"/>
    </row>
    <row r="686" spans="12:12" x14ac:dyDescent="0.25">
      <c r="L686" s="13"/>
    </row>
    <row r="687" spans="12:12" x14ac:dyDescent="0.25">
      <c r="L687" s="13"/>
    </row>
    <row r="688" spans="12:12" x14ac:dyDescent="0.25">
      <c r="L688" s="13"/>
    </row>
    <row r="689" spans="12:12" x14ac:dyDescent="0.25">
      <c r="L689" s="13"/>
    </row>
    <row r="690" spans="12:12" x14ac:dyDescent="0.25">
      <c r="L690" s="13"/>
    </row>
    <row r="691" spans="12:12" x14ac:dyDescent="0.25">
      <c r="L691" s="13"/>
    </row>
    <row r="692" spans="12:12" x14ac:dyDescent="0.25">
      <c r="L692" s="13"/>
    </row>
    <row r="693" spans="12:12" x14ac:dyDescent="0.25">
      <c r="L693" s="13"/>
    </row>
    <row r="694" spans="12:12" x14ac:dyDescent="0.25">
      <c r="L694" s="13"/>
    </row>
    <row r="695" spans="12:12" x14ac:dyDescent="0.25">
      <c r="L695" s="13"/>
    </row>
    <row r="696" spans="12:12" x14ac:dyDescent="0.25">
      <c r="L696" s="13"/>
    </row>
    <row r="697" spans="12:12" x14ac:dyDescent="0.25">
      <c r="L697" s="13"/>
    </row>
    <row r="698" spans="12:12" x14ac:dyDescent="0.25">
      <c r="L698" s="13"/>
    </row>
    <row r="699" spans="12:12" x14ac:dyDescent="0.25">
      <c r="L699" s="13"/>
    </row>
    <row r="700" spans="12:12" x14ac:dyDescent="0.25">
      <c r="L700" s="13"/>
    </row>
    <row r="701" spans="12:12" x14ac:dyDescent="0.25">
      <c r="L701" s="13"/>
    </row>
    <row r="702" spans="12:12" x14ac:dyDescent="0.25">
      <c r="L702" s="13"/>
    </row>
    <row r="703" spans="12:12" x14ac:dyDescent="0.25">
      <c r="L703" s="13"/>
    </row>
    <row r="704" spans="12:12" x14ac:dyDescent="0.25">
      <c r="L704" s="13"/>
    </row>
    <row r="705" spans="12:12" x14ac:dyDescent="0.25">
      <c r="L705" s="13"/>
    </row>
    <row r="706" spans="12:12" x14ac:dyDescent="0.25">
      <c r="L706" s="13"/>
    </row>
    <row r="707" spans="12:12" x14ac:dyDescent="0.25">
      <c r="L707" s="13"/>
    </row>
    <row r="708" spans="12:12" x14ac:dyDescent="0.25">
      <c r="L708" s="13"/>
    </row>
    <row r="709" spans="12:12" x14ac:dyDescent="0.25">
      <c r="L709" s="13"/>
    </row>
    <row r="710" spans="12:12" x14ac:dyDescent="0.25">
      <c r="L710" s="13"/>
    </row>
    <row r="711" spans="12:12" x14ac:dyDescent="0.25">
      <c r="L711" s="13"/>
    </row>
    <row r="712" spans="12:12" x14ac:dyDescent="0.25">
      <c r="L712" s="13"/>
    </row>
    <row r="713" spans="12:12" x14ac:dyDescent="0.25">
      <c r="L713" s="13"/>
    </row>
    <row r="714" spans="12:12" x14ac:dyDescent="0.25">
      <c r="L714" s="13"/>
    </row>
    <row r="715" spans="12:12" x14ac:dyDescent="0.25">
      <c r="L715" s="13"/>
    </row>
    <row r="716" spans="12:12" x14ac:dyDescent="0.25">
      <c r="L716" s="13"/>
    </row>
    <row r="717" spans="12:12" x14ac:dyDescent="0.25">
      <c r="L717" s="13"/>
    </row>
    <row r="718" spans="12:12" x14ac:dyDescent="0.25">
      <c r="L718" s="13"/>
    </row>
    <row r="719" spans="12:12" x14ac:dyDescent="0.25">
      <c r="L719" s="13"/>
    </row>
    <row r="720" spans="12:12" x14ac:dyDescent="0.25">
      <c r="L720" s="13"/>
    </row>
    <row r="721" spans="12:12" x14ac:dyDescent="0.25">
      <c r="L721" s="13"/>
    </row>
    <row r="722" spans="12:12" x14ac:dyDescent="0.25">
      <c r="L722" s="13"/>
    </row>
    <row r="723" spans="12:12" x14ac:dyDescent="0.25">
      <c r="L723" s="13"/>
    </row>
    <row r="724" spans="12:12" x14ac:dyDescent="0.25">
      <c r="L724" s="13"/>
    </row>
    <row r="725" spans="12:12" x14ac:dyDescent="0.25">
      <c r="L725" s="13"/>
    </row>
    <row r="726" spans="12:12" x14ac:dyDescent="0.25">
      <c r="L726" s="13"/>
    </row>
    <row r="727" spans="12:12" x14ac:dyDescent="0.25">
      <c r="L727" s="13"/>
    </row>
    <row r="728" spans="12:12" x14ac:dyDescent="0.25">
      <c r="L728" s="13"/>
    </row>
    <row r="729" spans="12:12" x14ac:dyDescent="0.25">
      <c r="L729" s="13"/>
    </row>
    <row r="730" spans="12:12" x14ac:dyDescent="0.25">
      <c r="L730" s="13"/>
    </row>
    <row r="731" spans="12:12" x14ac:dyDescent="0.25">
      <c r="L731" s="13"/>
    </row>
    <row r="732" spans="12:12" x14ac:dyDescent="0.25">
      <c r="L732" s="13"/>
    </row>
    <row r="733" spans="12:12" x14ac:dyDescent="0.25">
      <c r="L733" s="13"/>
    </row>
    <row r="734" spans="12:12" x14ac:dyDescent="0.25">
      <c r="L734" s="13"/>
    </row>
    <row r="735" spans="12:12" x14ac:dyDescent="0.25">
      <c r="L735" s="13"/>
    </row>
    <row r="736" spans="12:12" x14ac:dyDescent="0.25">
      <c r="L736" s="13"/>
    </row>
    <row r="737" spans="12:12" x14ac:dyDescent="0.25">
      <c r="L737" s="13"/>
    </row>
    <row r="738" spans="12:12" x14ac:dyDescent="0.25">
      <c r="L738" s="13"/>
    </row>
    <row r="739" spans="12:12" x14ac:dyDescent="0.25">
      <c r="L739" s="13"/>
    </row>
    <row r="740" spans="12:12" x14ac:dyDescent="0.25">
      <c r="L740" s="13"/>
    </row>
    <row r="741" spans="12:12" x14ac:dyDescent="0.25">
      <c r="L741" s="13"/>
    </row>
    <row r="742" spans="12:12" x14ac:dyDescent="0.25">
      <c r="L742" s="13"/>
    </row>
    <row r="743" spans="12:12" x14ac:dyDescent="0.25">
      <c r="L743" s="13"/>
    </row>
    <row r="744" spans="12:12" x14ac:dyDescent="0.25">
      <c r="L744" s="13"/>
    </row>
    <row r="745" spans="12:12" x14ac:dyDescent="0.25">
      <c r="L745" s="13"/>
    </row>
    <row r="746" spans="12:12" x14ac:dyDescent="0.25">
      <c r="L746" s="13"/>
    </row>
    <row r="747" spans="12:12" x14ac:dyDescent="0.25">
      <c r="L747" s="13"/>
    </row>
    <row r="748" spans="12:12" x14ac:dyDescent="0.25">
      <c r="L748" s="13"/>
    </row>
    <row r="749" spans="12:12" x14ac:dyDescent="0.25">
      <c r="L749" s="13"/>
    </row>
    <row r="750" spans="12:12" x14ac:dyDescent="0.25">
      <c r="L750" s="13"/>
    </row>
    <row r="751" spans="12:12" x14ac:dyDescent="0.25">
      <c r="L751" s="13"/>
    </row>
    <row r="752" spans="12:12" x14ac:dyDescent="0.25">
      <c r="L752" s="13"/>
    </row>
    <row r="753" spans="12:12" x14ac:dyDescent="0.25">
      <c r="L753" s="13"/>
    </row>
    <row r="754" spans="12:12" x14ac:dyDescent="0.25">
      <c r="L754" s="13"/>
    </row>
    <row r="755" spans="12:12" x14ac:dyDescent="0.25">
      <c r="L755" s="13"/>
    </row>
    <row r="756" spans="12:12" x14ac:dyDescent="0.25">
      <c r="L756" s="13"/>
    </row>
    <row r="757" spans="12:12" x14ac:dyDescent="0.25">
      <c r="L757" s="13"/>
    </row>
    <row r="758" spans="12:12" x14ac:dyDescent="0.25">
      <c r="L758" s="13"/>
    </row>
    <row r="759" spans="12:12" x14ac:dyDescent="0.25">
      <c r="L759" s="13"/>
    </row>
    <row r="760" spans="12:12" x14ac:dyDescent="0.25">
      <c r="L760" s="13"/>
    </row>
    <row r="761" spans="12:12" x14ac:dyDescent="0.25">
      <c r="L761" s="13"/>
    </row>
    <row r="762" spans="12:12" x14ac:dyDescent="0.25">
      <c r="L762" s="13"/>
    </row>
    <row r="763" spans="12:12" x14ac:dyDescent="0.25">
      <c r="L763" s="13"/>
    </row>
    <row r="764" spans="12:12" x14ac:dyDescent="0.25">
      <c r="L764" s="13"/>
    </row>
    <row r="765" spans="12:12" x14ac:dyDescent="0.25">
      <c r="L765" s="13"/>
    </row>
    <row r="766" spans="12:12" x14ac:dyDescent="0.25">
      <c r="L766" s="13"/>
    </row>
    <row r="767" spans="12:12" x14ac:dyDescent="0.25">
      <c r="L767" s="13"/>
    </row>
    <row r="768" spans="12:12" x14ac:dyDescent="0.25">
      <c r="L768" s="13"/>
    </row>
    <row r="769" spans="12:12" x14ac:dyDescent="0.25">
      <c r="L769" s="13"/>
    </row>
    <row r="770" spans="12:12" x14ac:dyDescent="0.25">
      <c r="L770" s="13"/>
    </row>
    <row r="771" spans="12:12" x14ac:dyDescent="0.25">
      <c r="L771" s="13"/>
    </row>
    <row r="772" spans="12:12" x14ac:dyDescent="0.25">
      <c r="L772" s="13"/>
    </row>
    <row r="773" spans="12:12" x14ac:dyDescent="0.25">
      <c r="L773" s="13"/>
    </row>
    <row r="774" spans="12:12" x14ac:dyDescent="0.25">
      <c r="L774" s="13"/>
    </row>
    <row r="775" spans="12:12" x14ac:dyDescent="0.25">
      <c r="L775" s="13"/>
    </row>
    <row r="776" spans="12:12" x14ac:dyDescent="0.25">
      <c r="L776" s="13"/>
    </row>
    <row r="777" spans="12:12" x14ac:dyDescent="0.25">
      <c r="L777" s="13"/>
    </row>
    <row r="778" spans="12:12" x14ac:dyDescent="0.25">
      <c r="L778" s="13"/>
    </row>
    <row r="779" spans="12:12" x14ac:dyDescent="0.25">
      <c r="L779" s="13"/>
    </row>
    <row r="780" spans="12:12" x14ac:dyDescent="0.25">
      <c r="L780" s="13"/>
    </row>
    <row r="781" spans="12:12" x14ac:dyDescent="0.25">
      <c r="L781" s="13"/>
    </row>
    <row r="782" spans="12:12" x14ac:dyDescent="0.25">
      <c r="L782" s="13"/>
    </row>
    <row r="783" spans="12:12" x14ac:dyDescent="0.25">
      <c r="L783" s="13"/>
    </row>
    <row r="784" spans="12:12" x14ac:dyDescent="0.25">
      <c r="L784" s="13"/>
    </row>
    <row r="785" spans="12:12" x14ac:dyDescent="0.25">
      <c r="L785" s="13"/>
    </row>
    <row r="786" spans="12:12" x14ac:dyDescent="0.25">
      <c r="L786" s="13"/>
    </row>
    <row r="787" spans="12:12" x14ac:dyDescent="0.25">
      <c r="L787" s="13"/>
    </row>
    <row r="788" spans="12:12" x14ac:dyDescent="0.25">
      <c r="L788" s="13"/>
    </row>
    <row r="789" spans="12:12" x14ac:dyDescent="0.25">
      <c r="L789" s="13"/>
    </row>
    <row r="790" spans="12:12" x14ac:dyDescent="0.25">
      <c r="L790" s="13"/>
    </row>
    <row r="791" spans="12:12" x14ac:dyDescent="0.25">
      <c r="L791" s="13"/>
    </row>
    <row r="792" spans="12:12" x14ac:dyDescent="0.25">
      <c r="L792" s="13"/>
    </row>
    <row r="793" spans="12:12" x14ac:dyDescent="0.25">
      <c r="L793" s="13"/>
    </row>
    <row r="794" spans="12:12" x14ac:dyDescent="0.25">
      <c r="L794" s="13"/>
    </row>
    <row r="795" spans="12:12" x14ac:dyDescent="0.25">
      <c r="L795" s="13"/>
    </row>
    <row r="796" spans="12:12" x14ac:dyDescent="0.25">
      <c r="L796" s="13"/>
    </row>
    <row r="797" spans="12:12" x14ac:dyDescent="0.25">
      <c r="L797" s="13"/>
    </row>
    <row r="798" spans="12:12" x14ac:dyDescent="0.25">
      <c r="L798" s="13"/>
    </row>
    <row r="799" spans="12:12" x14ac:dyDescent="0.25">
      <c r="L799" s="13"/>
    </row>
    <row r="800" spans="12:12" x14ac:dyDescent="0.25">
      <c r="L800" s="13"/>
    </row>
    <row r="801" spans="12:12" x14ac:dyDescent="0.25">
      <c r="L801" s="13"/>
    </row>
    <row r="802" spans="12:12" x14ac:dyDescent="0.25">
      <c r="L802" s="13"/>
    </row>
    <row r="803" spans="12:12" x14ac:dyDescent="0.25">
      <c r="L803" s="13"/>
    </row>
    <row r="804" spans="12:12" x14ac:dyDescent="0.25">
      <c r="L804" s="13"/>
    </row>
    <row r="805" spans="12:12" x14ac:dyDescent="0.25">
      <c r="L805" s="13"/>
    </row>
    <row r="806" spans="12:12" x14ac:dyDescent="0.25">
      <c r="L806" s="13"/>
    </row>
    <row r="807" spans="12:12" x14ac:dyDescent="0.25">
      <c r="L807" s="13"/>
    </row>
    <row r="808" spans="12:12" x14ac:dyDescent="0.25">
      <c r="L808" s="13"/>
    </row>
    <row r="809" spans="12:12" x14ac:dyDescent="0.25">
      <c r="L809" s="13"/>
    </row>
    <row r="810" spans="12:12" x14ac:dyDescent="0.25">
      <c r="L810" s="13"/>
    </row>
    <row r="811" spans="12:12" x14ac:dyDescent="0.25">
      <c r="L811" s="13"/>
    </row>
    <row r="812" spans="12:12" x14ac:dyDescent="0.25">
      <c r="L812" s="13"/>
    </row>
    <row r="813" spans="12:12" x14ac:dyDescent="0.25">
      <c r="L813" s="13"/>
    </row>
    <row r="814" spans="12:12" x14ac:dyDescent="0.25">
      <c r="L814" s="13"/>
    </row>
    <row r="815" spans="12:12" x14ac:dyDescent="0.25">
      <c r="L815" s="13"/>
    </row>
    <row r="816" spans="12:12" x14ac:dyDescent="0.25">
      <c r="L816" s="13"/>
    </row>
    <row r="817" spans="12:12" x14ac:dyDescent="0.25">
      <c r="L817" s="13"/>
    </row>
    <row r="818" spans="12:12" x14ac:dyDescent="0.25">
      <c r="L818" s="13"/>
    </row>
    <row r="819" spans="12:12" x14ac:dyDescent="0.25">
      <c r="L819" s="13"/>
    </row>
    <row r="820" spans="12:12" x14ac:dyDescent="0.25">
      <c r="L820" s="13"/>
    </row>
    <row r="821" spans="12:12" x14ac:dyDescent="0.25">
      <c r="L821" s="13"/>
    </row>
    <row r="822" spans="12:12" x14ac:dyDescent="0.25">
      <c r="L822" s="13"/>
    </row>
    <row r="823" spans="12:12" x14ac:dyDescent="0.25">
      <c r="L823" s="13"/>
    </row>
    <row r="824" spans="12:12" x14ac:dyDescent="0.25">
      <c r="L824" s="13"/>
    </row>
    <row r="825" spans="12:12" x14ac:dyDescent="0.25">
      <c r="L825" s="13"/>
    </row>
    <row r="826" spans="12:12" x14ac:dyDescent="0.25">
      <c r="L826" s="13"/>
    </row>
    <row r="827" spans="12:12" x14ac:dyDescent="0.25">
      <c r="L827" s="13"/>
    </row>
    <row r="828" spans="12:12" x14ac:dyDescent="0.25">
      <c r="L828" s="13"/>
    </row>
    <row r="829" spans="12:12" x14ac:dyDescent="0.25">
      <c r="L829" s="13"/>
    </row>
    <row r="830" spans="12:12" x14ac:dyDescent="0.25">
      <c r="L830" s="13"/>
    </row>
    <row r="831" spans="12:12" x14ac:dyDescent="0.25">
      <c r="L831" s="13"/>
    </row>
    <row r="832" spans="12:12" x14ac:dyDescent="0.25">
      <c r="L832" s="13"/>
    </row>
    <row r="833" spans="12:12" x14ac:dyDescent="0.25">
      <c r="L833" s="13"/>
    </row>
    <row r="834" spans="12:12" x14ac:dyDescent="0.25">
      <c r="L834" s="13"/>
    </row>
    <row r="835" spans="12:12" x14ac:dyDescent="0.25">
      <c r="L835" s="13"/>
    </row>
    <row r="836" spans="12:12" x14ac:dyDescent="0.25">
      <c r="L836" s="13"/>
    </row>
    <row r="837" spans="12:12" x14ac:dyDescent="0.25">
      <c r="L837" s="13"/>
    </row>
    <row r="838" spans="12:12" x14ac:dyDescent="0.25">
      <c r="L838" s="13"/>
    </row>
    <row r="839" spans="12:12" x14ac:dyDescent="0.25">
      <c r="L839" s="13"/>
    </row>
    <row r="840" spans="12:12" x14ac:dyDescent="0.25">
      <c r="L840" s="13"/>
    </row>
    <row r="841" spans="12:12" x14ac:dyDescent="0.25">
      <c r="L841" s="13"/>
    </row>
    <row r="842" spans="12:12" x14ac:dyDescent="0.25">
      <c r="L842" s="13"/>
    </row>
    <row r="843" spans="12:12" x14ac:dyDescent="0.25">
      <c r="L843" s="13"/>
    </row>
    <row r="844" spans="12:12" x14ac:dyDescent="0.25">
      <c r="L844" s="13"/>
    </row>
    <row r="845" spans="12:12" x14ac:dyDescent="0.25">
      <c r="L845" s="13"/>
    </row>
    <row r="846" spans="12:12" x14ac:dyDescent="0.25">
      <c r="L846" s="13"/>
    </row>
    <row r="847" spans="12:12" x14ac:dyDescent="0.25">
      <c r="L847" s="13"/>
    </row>
    <row r="848" spans="12:12" x14ac:dyDescent="0.25">
      <c r="L848" s="13"/>
    </row>
    <row r="849" spans="12:12" x14ac:dyDescent="0.25">
      <c r="L849" s="13"/>
    </row>
    <row r="850" spans="12:12" x14ac:dyDescent="0.25">
      <c r="L850" s="13"/>
    </row>
    <row r="851" spans="12:12" x14ac:dyDescent="0.25">
      <c r="L851" s="13"/>
    </row>
    <row r="852" spans="12:12" x14ac:dyDescent="0.25">
      <c r="L852" s="13"/>
    </row>
    <row r="853" spans="12:12" x14ac:dyDescent="0.25">
      <c r="L853" s="13"/>
    </row>
    <row r="854" spans="12:12" x14ac:dyDescent="0.25">
      <c r="L854" s="13"/>
    </row>
    <row r="855" spans="12:12" x14ac:dyDescent="0.25">
      <c r="L855" s="13"/>
    </row>
    <row r="856" spans="12:12" x14ac:dyDescent="0.25">
      <c r="L856" s="13"/>
    </row>
    <row r="857" spans="12:12" x14ac:dyDescent="0.25">
      <c r="L857" s="13"/>
    </row>
    <row r="858" spans="12:12" x14ac:dyDescent="0.25">
      <c r="L858" s="13"/>
    </row>
    <row r="859" spans="12:12" x14ac:dyDescent="0.25">
      <c r="L859" s="13"/>
    </row>
    <row r="860" spans="12:12" x14ac:dyDescent="0.25">
      <c r="L860" s="13"/>
    </row>
    <row r="861" spans="12:12" x14ac:dyDescent="0.25">
      <c r="L861" s="13"/>
    </row>
    <row r="862" spans="12:12" x14ac:dyDescent="0.25">
      <c r="L862" s="13"/>
    </row>
    <row r="863" spans="12:12" x14ac:dyDescent="0.25">
      <c r="L863" s="13"/>
    </row>
    <row r="864" spans="12:12" x14ac:dyDescent="0.25">
      <c r="L864" s="13"/>
    </row>
    <row r="865" spans="12:12" x14ac:dyDescent="0.25">
      <c r="L865" s="13"/>
    </row>
    <row r="866" spans="12:12" x14ac:dyDescent="0.25">
      <c r="L866" s="13"/>
    </row>
    <row r="867" spans="12:12" x14ac:dyDescent="0.25">
      <c r="L867" s="13"/>
    </row>
    <row r="868" spans="12:12" x14ac:dyDescent="0.25">
      <c r="L868" s="13"/>
    </row>
    <row r="869" spans="12:12" x14ac:dyDescent="0.25">
      <c r="L869" s="13"/>
    </row>
    <row r="870" spans="12:12" x14ac:dyDescent="0.25">
      <c r="L870" s="13"/>
    </row>
    <row r="871" spans="12:12" x14ac:dyDescent="0.25">
      <c r="L871" s="13"/>
    </row>
    <row r="872" spans="12:12" x14ac:dyDescent="0.25">
      <c r="L872" s="13"/>
    </row>
    <row r="873" spans="12:12" x14ac:dyDescent="0.25">
      <c r="L873" s="13"/>
    </row>
    <row r="874" spans="12:12" x14ac:dyDescent="0.25">
      <c r="L874" s="13"/>
    </row>
    <row r="875" spans="12:12" x14ac:dyDescent="0.25">
      <c r="L875" s="13"/>
    </row>
    <row r="876" spans="12:12" x14ac:dyDescent="0.25">
      <c r="L876" s="13"/>
    </row>
    <row r="877" spans="12:12" x14ac:dyDescent="0.25">
      <c r="L877" s="13"/>
    </row>
    <row r="878" spans="12:12" x14ac:dyDescent="0.25">
      <c r="L878" s="13"/>
    </row>
    <row r="879" spans="12:12" x14ac:dyDescent="0.25">
      <c r="L879" s="13"/>
    </row>
    <row r="880" spans="12:12" x14ac:dyDescent="0.25">
      <c r="L880" s="13"/>
    </row>
    <row r="881" spans="12:12" x14ac:dyDescent="0.25">
      <c r="L881" s="13"/>
    </row>
    <row r="882" spans="12:12" x14ac:dyDescent="0.25">
      <c r="L882" s="13"/>
    </row>
    <row r="883" spans="12:12" x14ac:dyDescent="0.25">
      <c r="L883" s="13"/>
    </row>
    <row r="884" spans="12:12" x14ac:dyDescent="0.25">
      <c r="L884" s="13"/>
    </row>
    <row r="885" spans="12:12" x14ac:dyDescent="0.25">
      <c r="L885" s="13"/>
    </row>
    <row r="886" spans="12:12" x14ac:dyDescent="0.25">
      <c r="L886" s="13"/>
    </row>
    <row r="887" spans="12:12" x14ac:dyDescent="0.25">
      <c r="L887" s="13"/>
    </row>
    <row r="888" spans="12:12" x14ac:dyDescent="0.25">
      <c r="L888" s="13"/>
    </row>
    <row r="889" spans="12:12" x14ac:dyDescent="0.25">
      <c r="L889" s="13"/>
    </row>
    <row r="890" spans="12:12" x14ac:dyDescent="0.25">
      <c r="L890" s="13"/>
    </row>
    <row r="891" spans="12:12" x14ac:dyDescent="0.25">
      <c r="L891" s="13"/>
    </row>
    <row r="892" spans="12:12" x14ac:dyDescent="0.25">
      <c r="L892" s="13"/>
    </row>
    <row r="893" spans="12:12" x14ac:dyDescent="0.25">
      <c r="L893" s="13"/>
    </row>
    <row r="894" spans="12:12" x14ac:dyDescent="0.25">
      <c r="L894" s="13"/>
    </row>
    <row r="895" spans="12:12" x14ac:dyDescent="0.25">
      <c r="L895" s="13"/>
    </row>
    <row r="896" spans="12:12" x14ac:dyDescent="0.25">
      <c r="L896" s="13"/>
    </row>
    <row r="897" spans="12:12" x14ac:dyDescent="0.25">
      <c r="L897" s="13"/>
    </row>
    <row r="898" spans="12:12" x14ac:dyDescent="0.25">
      <c r="L898" s="13"/>
    </row>
    <row r="899" spans="12:12" x14ac:dyDescent="0.25">
      <c r="L899" s="13"/>
    </row>
    <row r="900" spans="12:12" x14ac:dyDescent="0.25">
      <c r="L900" s="13"/>
    </row>
    <row r="901" spans="12:12" x14ac:dyDescent="0.25">
      <c r="L901" s="13"/>
    </row>
    <row r="902" spans="12:12" x14ac:dyDescent="0.25">
      <c r="L902" s="13"/>
    </row>
    <row r="903" spans="12:12" x14ac:dyDescent="0.25">
      <c r="L903" s="13"/>
    </row>
    <row r="904" spans="12:12" x14ac:dyDescent="0.25">
      <c r="L904" s="13"/>
    </row>
    <row r="905" spans="12:12" x14ac:dyDescent="0.25">
      <c r="L905" s="13"/>
    </row>
    <row r="906" spans="12:12" x14ac:dyDescent="0.25">
      <c r="L906" s="13"/>
    </row>
    <row r="907" spans="12:12" x14ac:dyDescent="0.25">
      <c r="L907" s="13"/>
    </row>
    <row r="908" spans="12:12" x14ac:dyDescent="0.25">
      <c r="L908" s="13"/>
    </row>
    <row r="909" spans="12:12" x14ac:dyDescent="0.25">
      <c r="L909" s="13"/>
    </row>
    <row r="910" spans="12:12" x14ac:dyDescent="0.25">
      <c r="L910" s="13"/>
    </row>
    <row r="911" spans="12:12" x14ac:dyDescent="0.25">
      <c r="L911" s="13"/>
    </row>
    <row r="912" spans="12:12" x14ac:dyDescent="0.25">
      <c r="L912" s="13"/>
    </row>
    <row r="913" spans="12:12" x14ac:dyDescent="0.25">
      <c r="L913" s="13"/>
    </row>
    <row r="914" spans="12:12" x14ac:dyDescent="0.25">
      <c r="L914" s="13"/>
    </row>
    <row r="915" spans="12:12" x14ac:dyDescent="0.25">
      <c r="L915" s="13"/>
    </row>
    <row r="916" spans="12:12" x14ac:dyDescent="0.25">
      <c r="L916" s="13"/>
    </row>
    <row r="917" spans="12:12" x14ac:dyDescent="0.25">
      <c r="L917" s="13"/>
    </row>
    <row r="918" spans="12:12" x14ac:dyDescent="0.25">
      <c r="L918" s="13"/>
    </row>
    <row r="919" spans="12:12" x14ac:dyDescent="0.25">
      <c r="L919" s="13"/>
    </row>
    <row r="920" spans="12:12" x14ac:dyDescent="0.25">
      <c r="L920" s="13"/>
    </row>
    <row r="921" spans="12:12" x14ac:dyDescent="0.25">
      <c r="L921" s="13"/>
    </row>
    <row r="922" spans="12:12" x14ac:dyDescent="0.25">
      <c r="L922" s="13"/>
    </row>
    <row r="923" spans="12:12" x14ac:dyDescent="0.25">
      <c r="L923" s="13"/>
    </row>
    <row r="924" spans="12:12" x14ac:dyDescent="0.25">
      <c r="L924" s="13"/>
    </row>
    <row r="925" spans="12:12" x14ac:dyDescent="0.25">
      <c r="L925" s="13"/>
    </row>
    <row r="926" spans="12:12" x14ac:dyDescent="0.25">
      <c r="L926" s="13"/>
    </row>
    <row r="927" spans="12:12" x14ac:dyDescent="0.25">
      <c r="L927" s="13"/>
    </row>
    <row r="928" spans="12:12" x14ac:dyDescent="0.25">
      <c r="L928" s="13"/>
    </row>
    <row r="929" spans="12:12" x14ac:dyDescent="0.25">
      <c r="L929" s="13"/>
    </row>
    <row r="930" spans="12:12" x14ac:dyDescent="0.25">
      <c r="L930" s="13"/>
    </row>
    <row r="931" spans="12:12" x14ac:dyDescent="0.25">
      <c r="L931" s="13"/>
    </row>
    <row r="932" spans="12:12" x14ac:dyDescent="0.25">
      <c r="L932" s="13"/>
    </row>
    <row r="933" spans="12:12" x14ac:dyDescent="0.25">
      <c r="L933" s="13"/>
    </row>
    <row r="934" spans="12:12" x14ac:dyDescent="0.25">
      <c r="L934" s="13"/>
    </row>
    <row r="935" spans="12:12" x14ac:dyDescent="0.25">
      <c r="L935" s="13"/>
    </row>
    <row r="936" spans="12:12" x14ac:dyDescent="0.25">
      <c r="L936" s="13"/>
    </row>
    <row r="937" spans="12:12" x14ac:dyDescent="0.25">
      <c r="L937" s="13"/>
    </row>
    <row r="938" spans="12:12" x14ac:dyDescent="0.25">
      <c r="L938" s="13"/>
    </row>
    <row r="939" spans="12:12" x14ac:dyDescent="0.25">
      <c r="L939" s="13"/>
    </row>
    <row r="940" spans="12:12" x14ac:dyDescent="0.25">
      <c r="L940" s="13"/>
    </row>
    <row r="941" spans="12:12" x14ac:dyDescent="0.25">
      <c r="L941" s="13"/>
    </row>
    <row r="942" spans="12:12" x14ac:dyDescent="0.25">
      <c r="L942" s="13"/>
    </row>
    <row r="943" spans="12:12" x14ac:dyDescent="0.25">
      <c r="L943" s="13"/>
    </row>
    <row r="944" spans="12:12" x14ac:dyDescent="0.25">
      <c r="L944" s="13"/>
    </row>
    <row r="945" spans="12:12" x14ac:dyDescent="0.25">
      <c r="L945" s="13"/>
    </row>
    <row r="946" spans="12:12" x14ac:dyDescent="0.25">
      <c r="L946" s="13"/>
    </row>
    <row r="947" spans="12:12" x14ac:dyDescent="0.25">
      <c r="L947" s="13"/>
    </row>
    <row r="948" spans="12:12" x14ac:dyDescent="0.25">
      <c r="L948" s="13"/>
    </row>
    <row r="949" spans="12:12" x14ac:dyDescent="0.25">
      <c r="L949" s="13"/>
    </row>
    <row r="950" spans="12:12" x14ac:dyDescent="0.25">
      <c r="L950" s="13"/>
    </row>
    <row r="951" spans="12:12" x14ac:dyDescent="0.25">
      <c r="L951" s="13"/>
    </row>
    <row r="952" spans="12:12" x14ac:dyDescent="0.25">
      <c r="L952" s="13"/>
    </row>
    <row r="953" spans="12:12" x14ac:dyDescent="0.25">
      <c r="L953" s="13"/>
    </row>
    <row r="954" spans="12:12" x14ac:dyDescent="0.25">
      <c r="L954" s="13"/>
    </row>
    <row r="955" spans="12:12" x14ac:dyDescent="0.25">
      <c r="L955" s="13"/>
    </row>
    <row r="956" spans="12:12" x14ac:dyDescent="0.25">
      <c r="L956" s="13"/>
    </row>
    <row r="957" spans="12:12" x14ac:dyDescent="0.25">
      <c r="L957" s="13"/>
    </row>
    <row r="958" spans="12:12" x14ac:dyDescent="0.25">
      <c r="L958" s="13"/>
    </row>
    <row r="959" spans="12:12" x14ac:dyDescent="0.25">
      <c r="L959" s="13"/>
    </row>
    <row r="960" spans="12:12" x14ac:dyDescent="0.25">
      <c r="L960" s="13"/>
    </row>
    <row r="961" spans="12:12" x14ac:dyDescent="0.25">
      <c r="L961" s="13"/>
    </row>
    <row r="962" spans="12:12" x14ac:dyDescent="0.25">
      <c r="L962" s="13"/>
    </row>
    <row r="963" spans="12:12" x14ac:dyDescent="0.25">
      <c r="L963" s="13"/>
    </row>
    <row r="964" spans="12:12" x14ac:dyDescent="0.25">
      <c r="L964" s="13"/>
    </row>
    <row r="965" spans="12:12" x14ac:dyDescent="0.25">
      <c r="L965" s="13"/>
    </row>
    <row r="966" spans="12:12" x14ac:dyDescent="0.25">
      <c r="L966" s="13"/>
    </row>
    <row r="967" spans="12:12" x14ac:dyDescent="0.25">
      <c r="L967" s="13"/>
    </row>
    <row r="968" spans="12:12" x14ac:dyDescent="0.25">
      <c r="L968" s="13"/>
    </row>
    <row r="969" spans="12:12" x14ac:dyDescent="0.25">
      <c r="L969" s="13"/>
    </row>
    <row r="970" spans="12:12" x14ac:dyDescent="0.25">
      <c r="L970" s="13"/>
    </row>
    <row r="971" spans="12:12" x14ac:dyDescent="0.25">
      <c r="L971" s="13"/>
    </row>
    <row r="972" spans="12:12" x14ac:dyDescent="0.25">
      <c r="L972" s="13"/>
    </row>
    <row r="973" spans="12:12" x14ac:dyDescent="0.25">
      <c r="L973" s="13"/>
    </row>
    <row r="974" spans="12:12" x14ac:dyDescent="0.25">
      <c r="L974" s="13"/>
    </row>
    <row r="975" spans="12:12" x14ac:dyDescent="0.25">
      <c r="L975" s="13"/>
    </row>
    <row r="976" spans="12:12" x14ac:dyDescent="0.25">
      <c r="L976" s="13"/>
    </row>
    <row r="977" spans="12:12" x14ac:dyDescent="0.25">
      <c r="L977" s="13"/>
    </row>
    <row r="978" spans="12:12" x14ac:dyDescent="0.25">
      <c r="L978" s="13"/>
    </row>
    <row r="979" spans="12:12" x14ac:dyDescent="0.25">
      <c r="L979" s="13"/>
    </row>
    <row r="980" spans="12:12" x14ac:dyDescent="0.25">
      <c r="L980" s="13"/>
    </row>
    <row r="981" spans="12:12" x14ac:dyDescent="0.25">
      <c r="L981" s="13"/>
    </row>
    <row r="982" spans="12:12" x14ac:dyDescent="0.25">
      <c r="L982" s="13"/>
    </row>
    <row r="983" spans="12:12" x14ac:dyDescent="0.25">
      <c r="L983" s="13"/>
    </row>
    <row r="984" spans="12:12" x14ac:dyDescent="0.25">
      <c r="L984" s="13"/>
    </row>
    <row r="985" spans="12:12" x14ac:dyDescent="0.25">
      <c r="L985" s="13"/>
    </row>
    <row r="986" spans="12:12" x14ac:dyDescent="0.25">
      <c r="L986" s="13"/>
    </row>
    <row r="987" spans="12:12" x14ac:dyDescent="0.25">
      <c r="L987" s="13"/>
    </row>
    <row r="988" spans="12:12" x14ac:dyDescent="0.25">
      <c r="L988" s="13"/>
    </row>
    <row r="989" spans="12:12" x14ac:dyDescent="0.25">
      <c r="L989" s="13"/>
    </row>
    <row r="990" spans="12:12" x14ac:dyDescent="0.25">
      <c r="L990" s="13"/>
    </row>
    <row r="991" spans="12:12" x14ac:dyDescent="0.25">
      <c r="L991" s="13"/>
    </row>
    <row r="992" spans="12:12" x14ac:dyDescent="0.25">
      <c r="L992" s="13"/>
    </row>
    <row r="993" spans="12:12" x14ac:dyDescent="0.25">
      <c r="L993" s="13"/>
    </row>
    <row r="994" spans="12:12" x14ac:dyDescent="0.25">
      <c r="L994" s="13"/>
    </row>
    <row r="995" spans="12:12" x14ac:dyDescent="0.25">
      <c r="L995" s="13"/>
    </row>
    <row r="996" spans="12:12" x14ac:dyDescent="0.25">
      <c r="L996" s="13"/>
    </row>
    <row r="997" spans="12:12" x14ac:dyDescent="0.25">
      <c r="L997" s="13"/>
    </row>
    <row r="998" spans="12:12" x14ac:dyDescent="0.25">
      <c r="L998" s="13"/>
    </row>
  </sheetData>
  <sheetProtection algorithmName="SHA-512" hashValue="Im9GAT+40isNAKhgLDyjarv5inxbJgkACqhMCGLmLZiWy752w/QOC3qbMPx0mwwp2vWogrsLCdV7eDr1EQSMag==" saltValue="iECT4B9uEC1Om4lkQE/psw==" spinCount="100000" sheet="1" formatCells="0" formatColumns="0" formatRows="0" sort="0" autoFilter="0" pivotTables="0"/>
  <autoFilter ref="A6:X6" xr:uid="{00000000-0001-0000-1000-000000000000}"/>
  <mergeCells count="3">
    <mergeCell ref="A1:C1"/>
    <mergeCell ref="D1:I1"/>
    <mergeCell ref="F4:H4"/>
  </mergeCells>
  <dataValidations count="10">
    <dataValidation type="textLength" allowBlank="1" showInputMessage="1" showErrorMessage="1" promptTitle="Limit size to 250" sqref="K205:K998 N205:P998 R7:R199 R203 R201 K204:S204 A204:I204" xr:uid="{00000000-0002-0000-1000-000000000000}">
      <formula1>1</formula1>
      <formula2>250</formula2>
    </dataValidation>
    <dataValidation type="list" allowBlank="1" showInputMessage="1" showErrorMessage="1" sqref="F205:F1048576 F5" xr:uid="{00000000-0002-0000-1000-000001000000}">
      <formula1>Continuingbenefits</formula1>
    </dataValidation>
    <dataValidation type="list" showInputMessage="1" showErrorMessage="1" sqref="C205:C65534" xr:uid="{00000000-0002-0000-1000-000003000000}">
      <formula1>Targetgroup</formula1>
    </dataValidation>
    <dataValidation type="list" allowBlank="1" showInputMessage="1" showErrorMessage="1" sqref="D205:D65534" xr:uid="{00000000-0002-0000-1000-000004000000}">
      <formula1>Appealtype</formula1>
    </dataValidation>
    <dataValidation type="list" allowBlank="1" showInputMessage="1" showErrorMessage="1" sqref="M205:M65534" xr:uid="{00000000-0002-0000-1000-000005000000}">
      <formula1>Resolutiontype</formula1>
    </dataValidation>
    <dataValidation type="list" allowBlank="1" showInputMessage="1" showErrorMessage="1" sqref="J205:J65534" xr:uid="{00000000-0002-0000-1000-000006000000}">
      <formula1>Servicetype</formula1>
    </dataValidation>
    <dataValidation type="list" allowBlank="1" showInputMessage="1" showErrorMessage="1" sqref="I999:I65534" xr:uid="{00000000-0002-0000-1000-000007000000}">
      <formula1>Issuetype</formula1>
    </dataValidation>
    <dataValidation type="textLength" allowBlank="1" showInputMessage="1" showErrorMessage="1" promptTitle="Limit size to 350 characters" sqref="P7:P203 S7:S203 L7:L203" xr:uid="{68D1224E-109D-4A91-B7B6-181419B2F653}">
      <formula1>1</formula1>
      <formula2>350</formula2>
    </dataValidation>
    <dataValidation type="list" allowBlank="1" showInputMessage="1" showErrorMessage="1" sqref="I205:I998" xr:uid="{00000000-0002-0000-1000-000009000000}">
      <formula1>$A$24:$A$35</formula1>
    </dataValidation>
    <dataValidation type="list" allowBlank="1" showInputMessage="1" showErrorMessage="1" sqref="H205:H998" xr:uid="{00000000-0002-0000-1000-00000A000000}">
      <formula1>$A$18:$A$21</formula1>
    </dataValidation>
  </dataValidations>
  <hyperlinks>
    <hyperlink ref="F4:H4" r:id="rId1" display="https://www.dhs.wisconsin.gov/forms/f03112ai.pdf" xr:uid="{84036683-44C2-4680-8E88-F7FEF714B6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Limit size to 350 characters" xr:uid="{5C448D1E-34D8-487B-9A69-E8C77D7E7291}">
          <x14:formula1>
            <xm:f>Categories!$A$80:$A$82</xm:f>
          </x14:formula1>
          <xm:sqref>Q7:Q203</xm:sqref>
        </x14:dataValidation>
        <x14:dataValidation type="list" allowBlank="1" showInputMessage="1" showErrorMessage="1" xr:uid="{0E169584-C8FB-4758-8626-D4325C7E12DD}">
          <x14:formula1>
            <xm:f>Categories!$A$9:$A$14</xm:f>
          </x14:formula1>
          <xm:sqref>H7:H203</xm:sqref>
        </x14:dataValidation>
        <x14:dataValidation type="list" allowBlank="1" showInputMessage="1" showErrorMessage="1" xr:uid="{326356C2-AD87-4990-956E-57D366E2952E}">
          <x14:formula1>
            <xm:f>Categories!$A$31:$A$36</xm:f>
          </x14:formula1>
          <xm:sqref>J7:J203</xm:sqref>
        </x14:dataValidation>
        <x14:dataValidation type="list" allowBlank="1" showInputMessage="1" showErrorMessage="1" xr:uid="{23D0FD1F-C4ED-465F-ADC2-6D69E523E924}">
          <x14:formula1>
            <xm:f>Categories!$A$4:$A$5</xm:f>
          </x14:formula1>
          <xm:sqref>E7:E203</xm:sqref>
        </x14:dataValidation>
        <x14:dataValidation type="list" allowBlank="1" showInputMessage="1" showErrorMessage="1" xr:uid="{CD7BAA39-AD46-4BD6-8DBD-F05A0B7D6D85}">
          <x14:formula1>
            <xm:f>Categories!$A$58:$A$63</xm:f>
          </x14:formula1>
          <xm:sqref>N7:N203</xm:sqref>
        </x14:dataValidation>
        <x14:dataValidation type="list" errorStyle="warning" allowBlank="1" showInputMessage="1" showErrorMessage="1" xr:uid="{4A85A823-E1A9-485E-88FC-59A5E06B9C57}">
          <x14:formula1>
            <xm:f>Categories!$A$17:$A$27</xm:f>
          </x14:formula1>
          <xm:sqref>I7:I203</xm:sqref>
        </x14:dataValidation>
        <x14:dataValidation type="list" errorStyle="warning" allowBlank="1" showInputMessage="1" showErrorMessage="1" xr:uid="{F293C4CC-1924-4045-8D68-452F3F8FBA88}">
          <x14:formula1>
            <xm:f>Categories!$A$39:$A$55</xm:f>
          </x14:formula1>
          <xm:sqref>K7:K203</xm:sqref>
        </x14:dataValidation>
        <x14:dataValidation type="list" allowBlank="1" showInputMessage="1" showErrorMessage="1" xr:uid="{9C95291A-7E8F-4678-B336-F44E1DD23AB8}">
          <x14:formula1>
            <xm:f>Categories!$A$66:$A$76</xm:f>
          </x14:formula1>
          <xm:sqref>O7:O203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2"/>
  <sheetViews>
    <sheetView zoomScaleNormal="100" workbookViewId="0">
      <selection activeCell="G31" sqref="G31"/>
    </sheetView>
  </sheetViews>
  <sheetFormatPr defaultColWidth="16.6640625" defaultRowHeight="13.2" x14ac:dyDescent="0.25"/>
  <cols>
    <col min="1" max="3" width="21.88671875" style="38" customWidth="1"/>
    <col min="4" max="4" width="25.109375" style="38" customWidth="1"/>
    <col min="5" max="5" width="21.88671875" style="38" customWidth="1"/>
    <col min="6" max="7" width="21.88671875" style="42" customWidth="1"/>
    <col min="8" max="11" width="21.88671875" style="38" customWidth="1"/>
    <col min="12" max="12" width="8.33203125" bestFit="1" customWidth="1"/>
    <col min="13" max="13" width="7.33203125" customWidth="1"/>
    <col min="14" max="14" width="31.6640625" hidden="1" customWidth="1"/>
    <col min="15" max="15" width="8.44140625" bestFit="1" customWidth="1"/>
    <col min="16" max="16" width="35.5546875" bestFit="1" customWidth="1"/>
    <col min="17" max="17" width="8.44140625" bestFit="1" customWidth="1"/>
    <col min="18" max="18" width="41.33203125" bestFit="1" customWidth="1"/>
    <col min="19" max="19" width="8.44140625" bestFit="1" customWidth="1"/>
  </cols>
  <sheetData>
    <row r="1" spans="1:12" ht="13.8" thickBot="1" x14ac:dyDescent="0.3">
      <c r="A1" s="4" t="s">
        <v>74</v>
      </c>
      <c r="B1" s="68">
        <f>'3rd Quarter'!A204</f>
        <v>0</v>
      </c>
      <c r="G1" s="69"/>
    </row>
    <row r="2" spans="1:12" s="6" customFormat="1" ht="27.6" thickTop="1" thickBot="1" x14ac:dyDescent="0.3">
      <c r="A2" s="38"/>
      <c r="B2" s="5" t="s">
        <v>150</v>
      </c>
      <c r="C2" s="5"/>
      <c r="D2" s="38"/>
      <c r="E2" s="5" t="s">
        <v>53</v>
      </c>
      <c r="F2" s="5"/>
      <c r="G2" s="38"/>
      <c r="H2" s="42"/>
      <c r="I2" s="71"/>
      <c r="J2" s="71"/>
      <c r="K2" s="71"/>
    </row>
    <row r="3" spans="1:12" ht="14.4" thickTop="1" thickBot="1" x14ac:dyDescent="0.3">
      <c r="B3" s="5" t="s">
        <v>68</v>
      </c>
      <c r="C3" s="5" t="s">
        <v>69</v>
      </c>
      <c r="E3" s="5" t="s">
        <v>68</v>
      </c>
      <c r="F3" s="5" t="s">
        <v>69</v>
      </c>
      <c r="G3" s="38"/>
      <c r="H3" s="42"/>
    </row>
    <row r="4" spans="1:12" ht="13.8" thickTop="1" x14ac:dyDescent="0.25">
      <c r="A4" s="17" t="s">
        <v>105</v>
      </c>
      <c r="B4" s="2">
        <f>COUNTIF('3rd Quarter'!E7:E203,"HMO")</f>
        <v>0</v>
      </c>
      <c r="C4" s="69" t="e">
        <f>B4/B1</f>
        <v>#DIV/0!</v>
      </c>
      <c r="D4" s="38" t="s">
        <v>97</v>
      </c>
      <c r="E4" s="2">
        <f>COUNTIF('3rd Quarter'!H7:H203,"Attorney")</f>
        <v>0</v>
      </c>
      <c r="F4" s="69" t="e">
        <f>E4/B1</f>
        <v>#DIV/0!</v>
      </c>
      <c r="G4" s="38"/>
    </row>
    <row r="5" spans="1:12" x14ac:dyDescent="0.25">
      <c r="A5" s="17" t="s">
        <v>116</v>
      </c>
      <c r="B5" s="2">
        <f>COUNTIF('3rd Quarter'!E7:E203,"DHS")</f>
        <v>0</v>
      </c>
      <c r="C5" s="69" t="e">
        <f>B5/B1</f>
        <v>#DIV/0!</v>
      </c>
      <c r="D5" s="38" t="s">
        <v>7</v>
      </c>
      <c r="E5" s="2">
        <f>COUNTIF('3rd Quarter'!H7:H203,"DBS (Disability Benefit Specialist)")</f>
        <v>0</v>
      </c>
      <c r="F5" s="69" t="e">
        <f>E5/B1</f>
        <v>#DIV/0!</v>
      </c>
      <c r="G5" s="38"/>
    </row>
    <row r="6" spans="1:12" x14ac:dyDescent="0.25">
      <c r="A6" s="28" t="s">
        <v>71</v>
      </c>
      <c r="B6" s="73">
        <f>SUM(B4:B5)</f>
        <v>0</v>
      </c>
      <c r="C6" s="69" t="e">
        <f>SUM(C4:C5)</f>
        <v>#DIV/0!</v>
      </c>
      <c r="D6" s="38" t="s">
        <v>5</v>
      </c>
      <c r="E6" s="2">
        <f>COUNTIF('3rd Quarter'!H7:H203,"DRW (Disability Rights WI)")</f>
        <v>0</v>
      </c>
      <c r="F6" s="69" t="e">
        <f>E6/B1</f>
        <v>#DIV/0!</v>
      </c>
      <c r="G6" s="38"/>
    </row>
    <row r="7" spans="1:12" x14ac:dyDescent="0.25">
      <c r="C7" s="74" t="s">
        <v>55</v>
      </c>
      <c r="D7" s="39" t="s">
        <v>67</v>
      </c>
      <c r="E7" s="2">
        <f>COUNTIF('3rd Quarter'!H7:H202,"EBS (Elder Benefit Specialist)")</f>
        <v>0</v>
      </c>
      <c r="F7" s="69" t="e">
        <f>E7/B1</f>
        <v>#DIV/0!</v>
      </c>
      <c r="G7" s="38"/>
    </row>
    <row r="8" spans="1:12" x14ac:dyDescent="0.25">
      <c r="C8" s="74"/>
      <c r="D8" s="38" t="s">
        <v>31</v>
      </c>
      <c r="E8" s="2">
        <f>COUNTIF('3rd Quarter'!H7:H203,"None")</f>
        <v>0</v>
      </c>
      <c r="F8" s="69" t="e">
        <f>E8/B1</f>
        <v>#DIV/0!</v>
      </c>
      <c r="G8" s="38"/>
    </row>
    <row r="9" spans="1:12" x14ac:dyDescent="0.25">
      <c r="C9" s="74"/>
      <c r="D9" s="38" t="s">
        <v>8</v>
      </c>
      <c r="E9" s="2">
        <f>COUNTIF('3rd Quarter'!H7:H203,"Other")</f>
        <v>0</v>
      </c>
      <c r="F9" s="69" t="e">
        <f>E9/B1</f>
        <v>#DIV/0!</v>
      </c>
      <c r="G9" s="38"/>
    </row>
    <row r="10" spans="1:12" x14ac:dyDescent="0.25">
      <c r="C10" s="74"/>
      <c r="D10" s="28" t="s">
        <v>71</v>
      </c>
      <c r="E10" s="73">
        <f>SUM(E4:E9)</f>
        <v>0</v>
      </c>
      <c r="F10" s="69" t="e">
        <f>SUM(F4:F9)</f>
        <v>#DIV/0!</v>
      </c>
      <c r="G10" s="38"/>
    </row>
    <row r="12" spans="1:12" x14ac:dyDescent="0.25">
      <c r="I12" s="42"/>
      <c r="J12" s="42"/>
      <c r="L12" s="3"/>
    </row>
    <row r="13" spans="1:12" ht="13.8" thickBot="1" x14ac:dyDescent="0.3"/>
    <row r="14" spans="1:12" ht="27.6" thickTop="1" thickBot="1" x14ac:dyDescent="0.3">
      <c r="B14" s="5" t="s">
        <v>72</v>
      </c>
      <c r="C14" s="5"/>
      <c r="E14" s="5" t="s">
        <v>29</v>
      </c>
      <c r="F14" s="5"/>
      <c r="H14" s="5" t="s">
        <v>28</v>
      </c>
      <c r="I14" s="5"/>
      <c r="J14" s="42"/>
      <c r="K14" s="42"/>
    </row>
    <row r="15" spans="1:12" ht="14.4" thickTop="1" thickBot="1" x14ac:dyDescent="0.3">
      <c r="B15" s="5" t="s">
        <v>68</v>
      </c>
      <c r="C15" s="5" t="s">
        <v>69</v>
      </c>
      <c r="E15" s="5" t="s">
        <v>68</v>
      </c>
      <c r="F15" s="5" t="s">
        <v>69</v>
      </c>
      <c r="H15" s="5" t="s">
        <v>68</v>
      </c>
      <c r="I15" s="5" t="s">
        <v>69</v>
      </c>
    </row>
    <row r="16" spans="1:12" ht="27" thickTop="1" x14ac:dyDescent="0.25">
      <c r="A16" s="75" t="s">
        <v>122</v>
      </c>
      <c r="B16" s="2">
        <f>COUNTIF('3rd Quarter'!I7:I203,"Abuse, neglect or exploitation")</f>
        <v>0</v>
      </c>
      <c r="C16" s="69" t="e">
        <f>B16/B1</f>
        <v>#DIV/0!</v>
      </c>
      <c r="D16" s="76" t="s">
        <v>106</v>
      </c>
      <c r="E16" s="2">
        <f>COUNTIF('3rd Quarter'!K7:K203,"Dental Services")</f>
        <v>0</v>
      </c>
      <c r="F16" s="69" t="e">
        <f>E16/B1</f>
        <v>#DIV/0!</v>
      </c>
      <c r="G16" s="39" t="s">
        <v>155</v>
      </c>
      <c r="H16" s="2">
        <f>COUNTIF('3rd Quarter'!O7:O203,"DHS - Upheld HMO decision")</f>
        <v>0</v>
      </c>
      <c r="I16" s="69" t="e">
        <f>H16/B1</f>
        <v>#DIV/0!</v>
      </c>
      <c r="K16" s="42" t="s">
        <v>151</v>
      </c>
    </row>
    <row r="17" spans="1:11" ht="39.6" x14ac:dyDescent="0.25">
      <c r="A17" s="75" t="s">
        <v>118</v>
      </c>
      <c r="B17" s="2">
        <f>COUNTIF('3rd Quarter'!I7:I203,"Access to care")</f>
        <v>0</v>
      </c>
      <c r="C17" s="69" t="e">
        <f>B17/B1</f>
        <v>#DIV/0!</v>
      </c>
      <c r="D17" s="39" t="s">
        <v>140</v>
      </c>
      <c r="E17" s="2">
        <f>COUNTIF('3rd Quarter'!K7:K203,"Durable Medical Equipment/ Disposable Medical Supplies (DME/DMS)")</f>
        <v>0</v>
      </c>
      <c r="F17" s="69" t="e">
        <f>E17/B1</f>
        <v>#DIV/0!</v>
      </c>
      <c r="G17" s="39" t="s">
        <v>156</v>
      </c>
      <c r="H17" s="2">
        <f>COUNTIF('3rd Quarter'!O7:O203,"DHS - Overturned HMO decision")</f>
        <v>0</v>
      </c>
      <c r="I17" s="69" t="e">
        <f>H17/B1</f>
        <v>#DIV/0!</v>
      </c>
      <c r="K17" s="42">
        <f>'3rd Quarter'!A204+'2ndQtrAnalysis'!K17</f>
        <v>0</v>
      </c>
    </row>
    <row r="18" spans="1:11" ht="26.4" x14ac:dyDescent="0.25">
      <c r="A18" s="75" t="s">
        <v>123</v>
      </c>
      <c r="B18" s="2">
        <f>COUNTIF('3rd Quarter'!I7:I203,"Denial of request for expedited appeal")</f>
        <v>0</v>
      </c>
      <c r="C18" s="69" t="e">
        <f>B18/B1</f>
        <v>#DIV/0!</v>
      </c>
      <c r="D18" s="39" t="s">
        <v>141</v>
      </c>
      <c r="E18" s="2">
        <f>COUNTIF('3rd Quarter'!K7:K203,"Gender affirming services")</f>
        <v>0</v>
      </c>
      <c r="F18" s="69" t="e">
        <f>E18/B1</f>
        <v>#DIV/0!</v>
      </c>
      <c r="G18" s="39" t="s">
        <v>159</v>
      </c>
      <c r="H18" s="2">
        <f>COUNTIF('3rd Quarter'!O7:O203,"DHS- Partially upheld HMO decision")</f>
        <v>0</v>
      </c>
      <c r="I18" s="69" t="e">
        <f>H18/B1</f>
        <v>#DIV/0!</v>
      </c>
      <c r="K18" s="38" t="s">
        <v>162</v>
      </c>
    </row>
    <row r="19" spans="1:11" ht="52.8" x14ac:dyDescent="0.25">
      <c r="A19" s="75" t="s">
        <v>125</v>
      </c>
      <c r="B19" s="2">
        <f>COUNTIF('3rd Quarter'!I7:I203,"Lack of timely plan response to service authorizaton or appeal request")</f>
        <v>0</v>
      </c>
      <c r="C19" s="69" t="e">
        <f>B19/B1</f>
        <v>#DIV/0!</v>
      </c>
      <c r="D19" s="1" t="s">
        <v>170</v>
      </c>
      <c r="E19" s="2">
        <f>COUNTIF('3rd Quarter'!K7:K203,"Home Health/Personal Care")</f>
        <v>0</v>
      </c>
      <c r="F19" s="69" t="e">
        <f>E19/B1</f>
        <v>#DIV/0!</v>
      </c>
      <c r="G19" s="39" t="s">
        <v>152</v>
      </c>
      <c r="H19" s="2">
        <f>COUNTIF('3rd Quarter'!O7:O203,"HMO Committee - unfounded")</f>
        <v>0</v>
      </c>
      <c r="I19" s="69" t="e">
        <f>H19/B1</f>
        <v>#DIV/0!</v>
      </c>
      <c r="K19" s="77" t="e">
        <f>K17/'3rd Quarter'!G2</f>
        <v>#DIV/0!</v>
      </c>
    </row>
    <row r="20" spans="1:11" ht="26.4" x14ac:dyDescent="0.25">
      <c r="A20" s="75" t="s">
        <v>120</v>
      </c>
      <c r="B20" s="2">
        <f>COUNTIF('3rd Quarter'!I7:I203,"Payment/billing issues")</f>
        <v>0</v>
      </c>
      <c r="C20" s="69" t="e">
        <f>B20/B1</f>
        <v>#DIV/0!</v>
      </c>
      <c r="D20" s="1" t="s">
        <v>171</v>
      </c>
      <c r="E20" s="2">
        <f>COUNTIF('3rd Quarter'!K7:K203,"Inpatient/Outpatient Hospital")</f>
        <v>0</v>
      </c>
      <c r="F20" s="69" t="e">
        <f>E20/B1</f>
        <v>#DIV/0!</v>
      </c>
      <c r="G20" s="39" t="s">
        <v>153</v>
      </c>
      <c r="H20" s="2">
        <f>COUNTIF('3rd Quarter'!O7:O203,"HMO Committee - founded")</f>
        <v>0</v>
      </c>
      <c r="I20" s="69" t="e">
        <f>H20/B1</f>
        <v>#DIV/0!</v>
      </c>
    </row>
    <row r="21" spans="1:11" ht="26.4" x14ac:dyDescent="0.25">
      <c r="A21" s="75" t="s">
        <v>119</v>
      </c>
      <c r="B21" s="2">
        <f>COUNTIF('3rd Quarter'!I7:I203,"Plan communications")</f>
        <v>0</v>
      </c>
      <c r="C21" s="69" t="e">
        <f>B21/B1</f>
        <v>#DIV/0!</v>
      </c>
      <c r="D21" s="39" t="s">
        <v>142</v>
      </c>
      <c r="E21" s="2">
        <f>COUNTIF('3rd Quarter'!K7:K203,"Interpreter services")</f>
        <v>0</v>
      </c>
      <c r="F21" s="69" t="e">
        <f>E21/B1</f>
        <v>#DIV/0!</v>
      </c>
      <c r="G21" s="39" t="s">
        <v>154</v>
      </c>
      <c r="H21" s="2">
        <f>COUNTIF('3rd Quarter'!O7:O203,"HMO Committee - Partially founded")</f>
        <v>0</v>
      </c>
      <c r="I21" s="69" t="e">
        <f>H21/B1</f>
        <v>#DIV/0!</v>
      </c>
    </row>
    <row r="22" spans="1:11" ht="26.4" x14ac:dyDescent="0.25">
      <c r="A22" s="75" t="s">
        <v>149</v>
      </c>
      <c r="B22" s="2">
        <f>COUNTIF('3rd Quarter'!I7:I203,"Plan or provider care management")</f>
        <v>0</v>
      </c>
      <c r="C22" s="69" t="e">
        <f>B22/B1</f>
        <v>#DIV/0!</v>
      </c>
      <c r="D22" s="39" t="s">
        <v>172</v>
      </c>
      <c r="E22" s="2">
        <f>COUNTIF('3rd Quarter'!K7:K203,"Mental Health/Behavioral Health/Substance Use")</f>
        <v>0</v>
      </c>
      <c r="F22" s="69" t="e">
        <f>E22/B1</f>
        <v>#DIV/0!</v>
      </c>
      <c r="G22" s="39" t="s">
        <v>138</v>
      </c>
      <c r="H22" s="2">
        <f>COUNTIF('3rd Quarter'!O7:O203,"Member withdrew")</f>
        <v>0</v>
      </c>
      <c r="I22" s="69" t="e">
        <f>H22/B1</f>
        <v>#DIV/0!</v>
      </c>
    </row>
    <row r="23" spans="1:11" ht="26.4" x14ac:dyDescent="0.25">
      <c r="A23" s="75" t="s">
        <v>117</v>
      </c>
      <c r="B23" s="2">
        <f>COUNTIF('3rd Quarter'!I7:I203,"Plan or provider customer service")</f>
        <v>0</v>
      </c>
      <c r="C23" s="69" t="e">
        <f>B23/B1</f>
        <v>#DIV/0!</v>
      </c>
      <c r="D23" s="38" t="s">
        <v>173</v>
      </c>
      <c r="E23" s="2">
        <f>COUNTIF('3rd Quarter'!K7:K203,"OB/GYN")</f>
        <v>0</v>
      </c>
      <c r="F23" s="69" t="e">
        <f>E23/B1</f>
        <v>#DIV/0!</v>
      </c>
      <c r="G23" s="39" t="s">
        <v>137</v>
      </c>
      <c r="H23" s="2">
        <f>COUNTIF('3rd Quarter'!O7:O203,"Member did not pursue")</f>
        <v>0</v>
      </c>
      <c r="I23" s="69" t="e">
        <f>H23/B1</f>
        <v>#DIV/0!</v>
      </c>
    </row>
    <row r="24" spans="1:11" x14ac:dyDescent="0.25">
      <c r="A24" s="75" t="s">
        <v>124</v>
      </c>
      <c r="B24" s="2">
        <f>COUNTIF('3rd Quarter'!I7:I203,"Provider quality of care")</f>
        <v>0</v>
      </c>
      <c r="C24" s="69" t="e">
        <f>B24/B1</f>
        <v>#DIV/0!</v>
      </c>
      <c r="D24" s="38" t="s">
        <v>174</v>
      </c>
      <c r="E24" s="2">
        <f>COUNTIF('3rd Quarter'!K7:K203,"Orthodontics")</f>
        <v>0</v>
      </c>
      <c r="F24" s="69" t="e">
        <f>E24/B1</f>
        <v>#DIV/0!</v>
      </c>
      <c r="G24" s="39" t="s">
        <v>157</v>
      </c>
      <c r="H24" s="2">
        <f>COUNTIF('3rd Quarter'!O7:O203,"Member disenrolled")</f>
        <v>0</v>
      </c>
      <c r="I24" s="69" t="e">
        <f>H24/B1</f>
        <v>#DIV/0!</v>
      </c>
    </row>
    <row r="25" spans="1:11" x14ac:dyDescent="0.25">
      <c r="A25" s="75" t="s">
        <v>121</v>
      </c>
      <c r="B25" s="2">
        <f>COUNTIF('3rd Quarter'!I7:I203,"Suspected fraud")</f>
        <v>0</v>
      </c>
      <c r="C25" s="69" t="e">
        <f>B25/B1</f>
        <v>#DIV/0!</v>
      </c>
      <c r="D25" s="38" t="s">
        <v>175</v>
      </c>
      <c r="E25" s="2">
        <f>COUNTIF('3rd Quarter'!K7:K203,"Physician")</f>
        <v>0</v>
      </c>
      <c r="F25" s="69" t="e">
        <f>E25/B1</f>
        <v>#DIV/0!</v>
      </c>
      <c r="G25" s="39" t="s">
        <v>158</v>
      </c>
      <c r="H25" s="2">
        <f>COUNTIF('3rd Quarter'!O7:O203,"Mediation- resolved")</f>
        <v>0</v>
      </c>
      <c r="I25" s="69" t="e">
        <f>H25/B1</f>
        <v>#DIV/0!</v>
      </c>
    </row>
    <row r="26" spans="1:11" ht="26.4" x14ac:dyDescent="0.25">
      <c r="A26" s="76" t="s">
        <v>8</v>
      </c>
      <c r="B26" s="2">
        <f>COUNTIF('3rd Quarter'!I7:I203,"Other")</f>
        <v>0</v>
      </c>
      <c r="C26" s="69" t="e">
        <f>B26/B1</f>
        <v>#DIV/0!</v>
      </c>
      <c r="D26" s="39" t="s">
        <v>176</v>
      </c>
      <c r="E26" s="2">
        <f>COUNTIF('3rd Quarter'!K7:K203,"Prescription/Over-the-Counter Drugs")</f>
        <v>0</v>
      </c>
      <c r="F26" s="69" t="e">
        <f>E26/B1</f>
        <v>#DIV/0!</v>
      </c>
      <c r="G26" s="17" t="s">
        <v>101</v>
      </c>
      <c r="H26" s="2">
        <f>COUNTIF('3rd Quarter'!O7:O203,"Pending/In Process")</f>
        <v>0</v>
      </c>
      <c r="I26" s="69" t="e">
        <f>H26/B1</f>
        <v>#DIV/0!</v>
      </c>
    </row>
    <row r="27" spans="1:11" ht="39.6" x14ac:dyDescent="0.25">
      <c r="A27" s="28" t="s">
        <v>71</v>
      </c>
      <c r="B27" s="73">
        <f>SUM(B16:B26)</f>
        <v>0</v>
      </c>
      <c r="C27" s="69" t="e">
        <f>SUM(C16:C26)</f>
        <v>#DIV/0!</v>
      </c>
      <c r="D27" s="39" t="s">
        <v>177</v>
      </c>
      <c r="E27" s="2">
        <f>COUNTIF('3rd Quarter'!K7:K203,"Physical/Occupational Therapy/Speech Language Pathology (PT/OT/SLP)")</f>
        <v>0</v>
      </c>
      <c r="F27" s="69" t="e">
        <f>E27/B1</f>
        <v>#DIV/0!</v>
      </c>
      <c r="G27" s="28" t="s">
        <v>71</v>
      </c>
      <c r="H27" s="73">
        <f>SUM(H16:H26)</f>
        <v>0</v>
      </c>
      <c r="I27" s="69" t="e">
        <f>SUM(I16:I26)</f>
        <v>#DIV/0!</v>
      </c>
    </row>
    <row r="28" spans="1:11" x14ac:dyDescent="0.25">
      <c r="D28" s="17" t="s">
        <v>127</v>
      </c>
      <c r="E28" s="2">
        <f>COUNTIF('3rd Quarter'!K7:K203,"Skilled nursing facility (SNF)")</f>
        <v>0</v>
      </c>
      <c r="F28" s="69" t="e">
        <f>E28/B1</f>
        <v>#DIV/0!</v>
      </c>
      <c r="G28" s="38"/>
    </row>
    <row r="29" spans="1:11" x14ac:dyDescent="0.25">
      <c r="D29" s="38" t="s">
        <v>181</v>
      </c>
      <c r="E29" s="2">
        <f>COUNTIF('3rd Quarter'!K7:K203,"Transportation")</f>
        <v>0</v>
      </c>
      <c r="F29" s="69" t="e">
        <f>E29/B1</f>
        <v>#DIV/0!</v>
      </c>
      <c r="G29" s="38"/>
    </row>
    <row r="30" spans="1:11" x14ac:dyDescent="0.25">
      <c r="D30" s="38" t="s">
        <v>178</v>
      </c>
      <c r="E30" s="2">
        <f>COUNTIF('3rd Quarter'!K7:K203,"Vision")</f>
        <v>0</v>
      </c>
      <c r="F30" s="69" t="e">
        <f>E30/B1</f>
        <v>#DIV/0!</v>
      </c>
      <c r="G30" s="38"/>
    </row>
    <row r="31" spans="1:11" ht="26.4" x14ac:dyDescent="0.25">
      <c r="D31" s="76" t="s">
        <v>107</v>
      </c>
      <c r="E31" s="2">
        <f>COUNTIF('3rd Quarter'!K7:K203,"Other service type (Note in Summary of Issue column)")</f>
        <v>0</v>
      </c>
      <c r="F31" s="69" t="e">
        <f>E31/B1</f>
        <v>#DIV/0!</v>
      </c>
      <c r="G31" s="38"/>
    </row>
    <row r="32" spans="1:11" ht="26.4" x14ac:dyDescent="0.25">
      <c r="D32" s="16" t="s">
        <v>126</v>
      </c>
      <c r="E32" s="2">
        <f>COUNTIF('3rd Quarter'!K7:K202,"NA- Grievance does not involve a service")</f>
        <v>0</v>
      </c>
      <c r="F32" s="69" t="e">
        <f>E32/B1</f>
        <v>#DIV/0!</v>
      </c>
      <c r="G32" s="38"/>
    </row>
    <row r="33" spans="4:7" x14ac:dyDescent="0.25">
      <c r="D33" s="28" t="s">
        <v>71</v>
      </c>
      <c r="E33" s="73">
        <f>SUM(E16:E32)</f>
        <v>0</v>
      </c>
      <c r="F33" s="69" t="e">
        <f>SUM(F16:F32)</f>
        <v>#DIV/0!</v>
      </c>
      <c r="G33" s="38"/>
    </row>
    <row r="34" spans="4:7" x14ac:dyDescent="0.25">
      <c r="G34" s="38"/>
    </row>
    <row r="35" spans="4:7" x14ac:dyDescent="0.25">
      <c r="G35" s="38"/>
    </row>
    <row r="36" spans="4:7" x14ac:dyDescent="0.25">
      <c r="G36" s="38"/>
    </row>
    <row r="37" spans="4:7" x14ac:dyDescent="0.25">
      <c r="G37" s="38"/>
    </row>
    <row r="38" spans="4:7" x14ac:dyDescent="0.25">
      <c r="G38" s="38"/>
    </row>
    <row r="39" spans="4:7" x14ac:dyDescent="0.25">
      <c r="G39" s="38"/>
    </row>
    <row r="40" spans="4:7" x14ac:dyDescent="0.25">
      <c r="G40" s="38"/>
    </row>
    <row r="41" spans="4:7" x14ac:dyDescent="0.25">
      <c r="G41" s="38"/>
    </row>
    <row r="42" spans="4:7" x14ac:dyDescent="0.25">
      <c r="G42" s="38"/>
    </row>
  </sheetData>
  <sheetProtection algorithmName="SHA-512" hashValue="7DaXrsSl6KEV0RmQx/rR4pSezHwUrFk99Pj8/D1Kyej2NEjaGm6qyL11svMDBWDXUsIzSidMdeDad9DaT8jQHQ==" saltValue="JmFHFaEzS/9tFJRzX+FuGA==" spinCount="100000" sheet="1" objects="1" scenarios="1"/>
  <conditionalFormatting sqref="F11:G11 F13:G13 C16:C26 I17:I26 G1 F17:F32">
    <cfRule type="cellIs" dxfId="6" priority="3" operator="greaterThan">
      <formula>0.2499</formula>
    </cfRule>
  </conditionalFormatting>
  <conditionalFormatting sqref="F16">
    <cfRule type="cellIs" dxfId="5" priority="2" operator="greaterThan">
      <formula>0.2499</formula>
    </cfRule>
  </conditionalFormatting>
  <conditionalFormatting sqref="I16">
    <cfRule type="cellIs" dxfId="4" priority="1" operator="greaterThan">
      <formula>0.2499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ZEAHxcp7mexmiNSrNSzjKKrNVr8oszYFynrd6cUeVTT0+vNTU1rGl1tmafd/M9cM1jT5SmmJLeMn6osCXseIWQ==" saltValue="RA0q11tYM9sjwwZ73QB8pg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jWFUYXvBWbxdzxlG+518/de9upLQLBEcACTOT6ywzQKkJ39wfxd5/Y3LZxnwl/HHXXMWCGCSCI1uzipQBQSylA==" saltValue="8GJxCV17XqUVhHVsyluaAw==" spinCount="100000" sheet="1" objects="1" scenarios="1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T15" sqref="T15"/>
    </sheetView>
  </sheetViews>
  <sheetFormatPr defaultRowHeight="13.2" x14ac:dyDescent="0.25"/>
  <sheetData/>
  <sheetProtection algorithmName="SHA-512" hashValue="CHgXeLMCnkQe2MZ5lpTsk95jYUDd9oovr3A8YqgECa/LiDlnAv/y9/UFAebzuUH0Nkbw6Wrc5XxYi1oIAjKZGg==" saltValue="NlAOU/ehLzZoH3EUYpN6xw==" spinCount="100000" sheet="1" objects="1" scenarios="1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RzrRO6Mf1OXcdMvm9hIi9od94n6K2lbomyHf5x2Tk/cnXYEtBDDIuA4mPvDSvHFlXtoDW9SMTBqv/VlV5YIyXg==" saltValue="C/FUrnkdxOChq/paAIQ6sQ==" spinCount="100000" sheet="1" objects="1" scenarios="1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/>
  </sheetPr>
  <dimension ref="A1:X998"/>
  <sheetViews>
    <sheetView workbookViewId="0">
      <pane ySplit="6" topLeftCell="A7" activePane="bottomLeft" state="frozen"/>
      <selection pane="bottomLeft" activeCell="C15" sqref="C15"/>
    </sheetView>
  </sheetViews>
  <sheetFormatPr defaultColWidth="8.88671875" defaultRowHeight="13.2" x14ac:dyDescent="0.25"/>
  <cols>
    <col min="1" max="1" width="19.77734375" style="9" customWidth="1"/>
    <col min="2" max="4" width="22.109375" style="9" customWidth="1"/>
    <col min="5" max="5" width="16.88671875" style="9" customWidth="1"/>
    <col min="6" max="6" width="23" style="9" customWidth="1"/>
    <col min="7" max="7" width="17" style="9" customWidth="1"/>
    <col min="8" max="8" width="30.6640625" style="9" customWidth="1"/>
    <col min="9" max="9" width="49.44140625" style="9" customWidth="1"/>
    <col min="10" max="10" width="31" style="9" customWidth="1"/>
    <col min="11" max="11" width="34.6640625" style="9" customWidth="1"/>
    <col min="12" max="12" width="53.109375" style="9" customWidth="1"/>
    <col min="13" max="13" width="21.5546875" style="9" customWidth="1"/>
    <col min="14" max="14" width="23.109375" style="9" customWidth="1"/>
    <col min="15" max="15" width="33.6640625" style="9" customWidth="1"/>
    <col min="16" max="16" width="53.109375" style="9" customWidth="1"/>
    <col min="17" max="17" width="18.109375" style="9" customWidth="1"/>
    <col min="18" max="19" width="53.109375" style="9" customWidth="1"/>
    <col min="20" max="16384" width="8.88671875" style="11"/>
  </cols>
  <sheetData>
    <row r="1" spans="1:24" s="8" customFormat="1" ht="39" customHeight="1" x14ac:dyDescent="0.25">
      <c r="A1" s="86" t="s">
        <v>183</v>
      </c>
      <c r="B1" s="86"/>
      <c r="C1" s="86"/>
      <c r="D1" s="87" t="s">
        <v>160</v>
      </c>
      <c r="E1" s="87"/>
      <c r="F1" s="87"/>
      <c r="G1" s="87"/>
      <c r="H1" s="87"/>
      <c r="I1" s="87"/>
      <c r="J1" s="66" t="s">
        <v>89</v>
      </c>
      <c r="K1" s="27"/>
      <c r="L1" s="27"/>
      <c r="M1" s="27"/>
      <c r="N1" s="27"/>
      <c r="O1" s="27"/>
      <c r="P1" s="27"/>
      <c r="Q1" s="78"/>
      <c r="R1" s="78"/>
      <c r="S1" s="78"/>
    </row>
    <row r="2" spans="1:24" ht="31.8" customHeight="1" x14ac:dyDescent="0.25">
      <c r="A2" s="67" t="s">
        <v>55</v>
      </c>
      <c r="B2" s="16"/>
      <c r="C2" s="16"/>
      <c r="F2" s="16" t="s">
        <v>165</v>
      </c>
      <c r="G2" s="60"/>
      <c r="H2" s="16"/>
      <c r="I2" s="16"/>
      <c r="J2" s="16"/>
      <c r="K2" s="16"/>
      <c r="L2" s="16"/>
      <c r="M2" s="16"/>
      <c r="N2" s="16"/>
      <c r="O2" s="16"/>
      <c r="P2" s="16"/>
    </row>
    <row r="3" spans="1:24" ht="21" customHeight="1" x14ac:dyDescent="0.3">
      <c r="A3" s="29" t="s">
        <v>103</v>
      </c>
      <c r="B3" s="10" t="s">
        <v>55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4" ht="27" customHeight="1" x14ac:dyDescent="0.3">
      <c r="A4" s="58" t="s">
        <v>96</v>
      </c>
      <c r="B4" s="59" t="s">
        <v>104</v>
      </c>
      <c r="C4" s="59"/>
      <c r="D4" s="10"/>
      <c r="E4" s="16" t="s">
        <v>169</v>
      </c>
      <c r="F4" s="88" t="s">
        <v>167</v>
      </c>
      <c r="G4" s="88"/>
      <c r="H4" s="88"/>
      <c r="I4" s="17"/>
      <c r="J4" s="17"/>
      <c r="K4" s="17"/>
      <c r="L4" s="16"/>
      <c r="M4" s="16"/>
      <c r="N4" s="16"/>
      <c r="P4" s="16"/>
      <c r="R4" s="17" t="s">
        <v>99</v>
      </c>
      <c r="S4" s="16"/>
      <c r="T4" s="16"/>
      <c r="U4" s="16"/>
      <c r="V4" s="16"/>
      <c r="W4" s="16"/>
      <c r="X4" s="16"/>
    </row>
    <row r="5" spans="1:24" ht="24.9" customHeight="1" thickBot="1" x14ac:dyDescent="0.35">
      <c r="A5" s="29" t="s">
        <v>75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24" s="64" customFormat="1" ht="88.5" customHeight="1" thickTop="1" thickBot="1" x14ac:dyDescent="0.3">
      <c r="A6" s="61" t="s">
        <v>113</v>
      </c>
      <c r="B6" s="61" t="s">
        <v>112</v>
      </c>
      <c r="C6" s="61" t="s">
        <v>145</v>
      </c>
      <c r="D6" s="61" t="s">
        <v>95</v>
      </c>
      <c r="E6" s="61" t="s">
        <v>150</v>
      </c>
      <c r="F6" s="61" t="s">
        <v>114</v>
      </c>
      <c r="G6" s="61" t="s">
        <v>139</v>
      </c>
      <c r="H6" s="61" t="s">
        <v>53</v>
      </c>
      <c r="I6" s="61" t="s">
        <v>72</v>
      </c>
      <c r="J6" s="61" t="s">
        <v>163</v>
      </c>
      <c r="K6" s="61" t="s">
        <v>164</v>
      </c>
      <c r="L6" s="61" t="s">
        <v>109</v>
      </c>
      <c r="M6" s="61" t="s">
        <v>143</v>
      </c>
      <c r="N6" s="61" t="s">
        <v>110</v>
      </c>
      <c r="O6" s="61" t="s">
        <v>93</v>
      </c>
      <c r="P6" s="61" t="s">
        <v>30</v>
      </c>
      <c r="Q6" s="61" t="s">
        <v>102</v>
      </c>
      <c r="R6" s="61" t="s">
        <v>166</v>
      </c>
      <c r="S6" s="62" t="s">
        <v>33</v>
      </c>
    </row>
    <row r="7" spans="1:24" ht="13.8" thickTop="1" x14ac:dyDescent="0.25">
      <c r="A7" s="12"/>
      <c r="B7" s="10"/>
      <c r="C7" s="10"/>
      <c r="D7" s="10"/>
      <c r="F7" s="13"/>
      <c r="G7" s="13"/>
      <c r="L7" s="10"/>
      <c r="M7" s="53"/>
      <c r="N7" s="13"/>
      <c r="P7" s="10"/>
      <c r="Q7" s="10"/>
      <c r="R7" s="10"/>
      <c r="S7" s="10"/>
    </row>
    <row r="8" spans="1:24" x14ac:dyDescent="0.25">
      <c r="A8" s="12"/>
      <c r="B8" s="10"/>
      <c r="C8" s="10"/>
      <c r="D8" s="10"/>
      <c r="F8" s="13"/>
      <c r="G8" s="13"/>
      <c r="H8" s="10"/>
      <c r="M8" s="53"/>
      <c r="N8" s="13"/>
    </row>
    <row r="9" spans="1:24" x14ac:dyDescent="0.25">
      <c r="A9" s="12"/>
      <c r="B9" s="10"/>
      <c r="C9" s="10"/>
      <c r="D9" s="10"/>
      <c r="F9" s="13"/>
      <c r="G9" s="13"/>
      <c r="M9" s="54"/>
      <c r="N9" s="13"/>
    </row>
    <row r="10" spans="1:24" x14ac:dyDescent="0.25">
      <c r="A10" s="12"/>
      <c r="B10" s="10"/>
      <c r="C10" s="10"/>
      <c r="D10" s="10"/>
      <c r="F10" s="13"/>
      <c r="G10" s="13"/>
      <c r="M10" s="53"/>
      <c r="N10" s="13"/>
    </row>
    <row r="11" spans="1:24" x14ac:dyDescent="0.25">
      <c r="A11" s="12"/>
      <c r="B11" s="10"/>
      <c r="C11" s="10"/>
      <c r="D11" s="10"/>
      <c r="F11" s="13"/>
      <c r="G11" s="13"/>
      <c r="M11" s="53"/>
      <c r="N11" s="13"/>
    </row>
    <row r="12" spans="1:24" x14ac:dyDescent="0.25">
      <c r="A12" s="12"/>
      <c r="B12" s="10"/>
      <c r="C12" s="10"/>
      <c r="D12" s="10"/>
      <c r="F12" s="13"/>
      <c r="G12" s="13"/>
      <c r="M12" s="53"/>
      <c r="N12" s="13"/>
    </row>
    <row r="13" spans="1:24" x14ac:dyDescent="0.25">
      <c r="A13" s="12"/>
      <c r="B13" s="10"/>
      <c r="C13" s="10"/>
      <c r="D13" s="10"/>
      <c r="F13" s="13"/>
      <c r="G13" s="13"/>
      <c r="M13" s="53"/>
      <c r="N13" s="13"/>
    </row>
    <row r="14" spans="1:24" ht="12.75" customHeight="1" x14ac:dyDescent="0.25">
      <c r="A14" s="12"/>
      <c r="B14" s="10"/>
      <c r="C14" s="10"/>
      <c r="D14" s="10"/>
      <c r="F14" s="13"/>
      <c r="G14" s="13"/>
      <c r="M14" s="53"/>
      <c r="N14" s="13"/>
    </row>
    <row r="15" spans="1:24" x14ac:dyDescent="0.25">
      <c r="A15" s="12"/>
      <c r="B15" s="10"/>
      <c r="C15" s="10"/>
      <c r="D15" s="10"/>
      <c r="F15" s="13"/>
      <c r="G15" s="13"/>
      <c r="M15" s="53"/>
      <c r="N15" s="13"/>
    </row>
    <row r="16" spans="1:24" x14ac:dyDescent="0.25">
      <c r="A16" s="12"/>
      <c r="B16" s="10"/>
      <c r="C16" s="10"/>
      <c r="D16" s="10"/>
      <c r="F16" s="13"/>
      <c r="G16" s="13"/>
      <c r="M16" s="53"/>
      <c r="N16" s="13"/>
    </row>
    <row r="17" spans="1:14" x14ac:dyDescent="0.25">
      <c r="A17" s="12"/>
      <c r="B17" s="10"/>
      <c r="C17" s="10"/>
      <c r="D17" s="10"/>
      <c r="F17" s="13"/>
      <c r="G17" s="13"/>
      <c r="M17" s="53"/>
      <c r="N17" s="13"/>
    </row>
    <row r="18" spans="1:14" x14ac:dyDescent="0.25">
      <c r="A18" s="12"/>
      <c r="B18" s="10"/>
      <c r="C18" s="10"/>
      <c r="D18" s="10"/>
      <c r="F18" s="13"/>
      <c r="G18" s="13"/>
      <c r="M18" s="53"/>
      <c r="N18" s="13"/>
    </row>
    <row r="19" spans="1:14" x14ac:dyDescent="0.25">
      <c r="A19" s="12"/>
      <c r="B19" s="10"/>
      <c r="C19" s="10"/>
      <c r="D19" s="10"/>
      <c r="F19" s="13"/>
      <c r="G19" s="13"/>
      <c r="M19" s="53"/>
      <c r="N19" s="13"/>
    </row>
    <row r="20" spans="1:14" x14ac:dyDescent="0.25">
      <c r="A20" s="12"/>
      <c r="B20" s="10"/>
      <c r="C20" s="10"/>
      <c r="D20" s="10"/>
      <c r="F20" s="13"/>
      <c r="G20" s="13"/>
      <c r="M20" s="53"/>
      <c r="N20" s="13"/>
    </row>
    <row r="21" spans="1:14" x14ac:dyDescent="0.25">
      <c r="A21" s="12"/>
      <c r="B21" s="10"/>
      <c r="C21" s="10"/>
      <c r="D21" s="10"/>
      <c r="F21" s="13"/>
      <c r="G21" s="13"/>
      <c r="M21" s="53"/>
      <c r="N21" s="13"/>
    </row>
    <row r="22" spans="1:14" x14ac:dyDescent="0.25">
      <c r="A22" s="12"/>
      <c r="B22" s="10"/>
      <c r="C22" s="10"/>
      <c r="D22" s="10"/>
      <c r="F22" s="13"/>
      <c r="G22" s="13"/>
      <c r="M22" s="53"/>
      <c r="N22" s="13"/>
    </row>
    <row r="23" spans="1:14" x14ac:dyDescent="0.25">
      <c r="A23" s="12"/>
      <c r="B23" s="10"/>
      <c r="C23" s="10"/>
      <c r="D23" s="10"/>
      <c r="F23" s="13"/>
      <c r="G23" s="13"/>
      <c r="M23" s="53"/>
      <c r="N23" s="13"/>
    </row>
    <row r="24" spans="1:14" x14ac:dyDescent="0.25">
      <c r="A24" s="12"/>
      <c r="B24" s="10"/>
      <c r="C24" s="10"/>
      <c r="D24" s="10"/>
      <c r="F24" s="13"/>
      <c r="G24" s="13"/>
      <c r="H24" s="10"/>
      <c r="I24" s="10"/>
      <c r="J24" s="10"/>
      <c r="K24" s="10"/>
      <c r="M24" s="53"/>
      <c r="N24" s="13"/>
    </row>
    <row r="25" spans="1:14" x14ac:dyDescent="0.25">
      <c r="A25" s="12"/>
      <c r="B25" s="10"/>
      <c r="C25" s="10"/>
      <c r="D25" s="10"/>
      <c r="F25" s="13"/>
      <c r="G25" s="13"/>
      <c r="M25" s="53"/>
      <c r="N25" s="13"/>
    </row>
    <row r="26" spans="1:14" x14ac:dyDescent="0.25">
      <c r="A26" s="12"/>
      <c r="B26" s="10"/>
      <c r="C26" s="10"/>
      <c r="D26" s="10"/>
      <c r="F26" s="13"/>
      <c r="G26" s="13"/>
      <c r="M26" s="53"/>
      <c r="N26" s="13"/>
    </row>
    <row r="27" spans="1:14" x14ac:dyDescent="0.25">
      <c r="A27" s="12"/>
      <c r="B27" s="10"/>
      <c r="C27" s="10"/>
      <c r="D27" s="10"/>
      <c r="F27" s="13"/>
      <c r="G27" s="13"/>
      <c r="M27" s="53"/>
      <c r="N27" s="13"/>
    </row>
    <row r="28" spans="1:14" x14ac:dyDescent="0.25">
      <c r="A28" s="12"/>
      <c r="B28" s="10"/>
      <c r="C28" s="10"/>
      <c r="D28" s="10"/>
      <c r="F28" s="13"/>
      <c r="G28" s="13"/>
      <c r="M28" s="53"/>
      <c r="N28" s="13"/>
    </row>
    <row r="29" spans="1:14" x14ac:dyDescent="0.25">
      <c r="A29" s="12"/>
      <c r="B29" s="10"/>
      <c r="C29" s="10"/>
      <c r="D29" s="10"/>
      <c r="F29" s="13"/>
      <c r="G29" s="13"/>
      <c r="M29" s="53"/>
      <c r="N29" s="13"/>
    </row>
    <row r="30" spans="1:14" x14ac:dyDescent="0.25">
      <c r="A30" s="12"/>
      <c r="B30" s="10"/>
      <c r="C30" s="10"/>
      <c r="D30" s="10"/>
      <c r="F30" s="13"/>
      <c r="G30" s="13"/>
      <c r="M30" s="53"/>
      <c r="N30" s="13"/>
    </row>
    <row r="31" spans="1:14" x14ac:dyDescent="0.25">
      <c r="A31" s="12"/>
      <c r="B31" s="10"/>
      <c r="C31" s="10"/>
      <c r="D31" s="10"/>
      <c r="F31" s="13"/>
      <c r="G31" s="13"/>
      <c r="M31" s="53"/>
      <c r="N31" s="13"/>
    </row>
    <row r="32" spans="1:14" ht="12.75" customHeight="1" x14ac:dyDescent="0.25">
      <c r="A32" s="12"/>
      <c r="B32" s="10"/>
      <c r="C32" s="10"/>
      <c r="D32" s="10"/>
      <c r="F32" s="13"/>
      <c r="G32" s="13"/>
      <c r="M32" s="53"/>
      <c r="N32" s="13"/>
    </row>
    <row r="33" spans="1:14" x14ac:dyDescent="0.25">
      <c r="A33" s="12"/>
      <c r="B33" s="10"/>
      <c r="C33" s="10"/>
      <c r="D33" s="10"/>
      <c r="F33" s="13"/>
      <c r="G33" s="13"/>
      <c r="M33" s="53"/>
      <c r="N33" s="13"/>
    </row>
    <row r="34" spans="1:14" x14ac:dyDescent="0.25">
      <c r="A34" s="12"/>
      <c r="B34" s="10"/>
      <c r="C34" s="10"/>
      <c r="D34" s="10"/>
      <c r="F34" s="13"/>
      <c r="G34" s="13"/>
      <c r="M34" s="53"/>
      <c r="N34" s="13"/>
    </row>
    <row r="35" spans="1:14" x14ac:dyDescent="0.25">
      <c r="A35" s="12"/>
      <c r="B35" s="10"/>
      <c r="C35" s="10"/>
      <c r="D35" s="10"/>
      <c r="F35" s="13"/>
      <c r="G35" s="13"/>
      <c r="M35" s="53"/>
      <c r="N35" s="13"/>
    </row>
    <row r="36" spans="1:14" x14ac:dyDescent="0.25">
      <c r="A36" s="12"/>
      <c r="B36" s="10"/>
      <c r="C36" s="10"/>
      <c r="D36" s="10"/>
      <c r="F36" s="13"/>
      <c r="G36" s="13"/>
      <c r="M36" s="53"/>
      <c r="N36" s="13"/>
    </row>
    <row r="37" spans="1:14" x14ac:dyDescent="0.25">
      <c r="A37" s="12"/>
      <c r="B37" s="10"/>
      <c r="C37" s="10"/>
      <c r="D37" s="10"/>
      <c r="F37" s="13"/>
      <c r="G37" s="13"/>
      <c r="M37" s="53"/>
      <c r="N37" s="13"/>
    </row>
    <row r="38" spans="1:14" ht="12.75" customHeight="1" x14ac:dyDescent="0.25">
      <c r="A38" s="12"/>
      <c r="B38" s="10"/>
      <c r="C38" s="10"/>
      <c r="D38" s="10"/>
      <c r="F38" s="13"/>
      <c r="G38" s="13"/>
      <c r="M38" s="53"/>
      <c r="N38" s="13"/>
    </row>
    <row r="39" spans="1:14" x14ac:dyDescent="0.25">
      <c r="A39" s="12"/>
      <c r="B39" s="10"/>
      <c r="C39" s="10"/>
      <c r="D39" s="10"/>
      <c r="F39" s="13"/>
      <c r="G39" s="13"/>
      <c r="M39" s="53"/>
      <c r="N39" s="13"/>
    </row>
    <row r="40" spans="1:14" x14ac:dyDescent="0.25">
      <c r="A40" s="12"/>
      <c r="B40" s="10"/>
      <c r="C40" s="10"/>
      <c r="D40" s="10"/>
      <c r="F40" s="13"/>
      <c r="G40" s="13"/>
      <c r="M40" s="53"/>
      <c r="N40" s="13"/>
    </row>
    <row r="41" spans="1:14" x14ac:dyDescent="0.25">
      <c r="A41" s="12"/>
      <c r="B41" s="10"/>
      <c r="C41" s="10"/>
      <c r="D41" s="10"/>
      <c r="F41" s="13"/>
      <c r="G41" s="13"/>
      <c r="M41" s="53"/>
      <c r="N41" s="13"/>
    </row>
    <row r="42" spans="1:14" x14ac:dyDescent="0.25">
      <c r="A42" s="12"/>
      <c r="B42" s="10"/>
      <c r="C42" s="10"/>
      <c r="D42" s="10"/>
      <c r="F42" s="13"/>
      <c r="G42" s="13"/>
      <c r="M42" s="53"/>
      <c r="N42" s="13"/>
    </row>
    <row r="43" spans="1:14" x14ac:dyDescent="0.25">
      <c r="A43" s="14"/>
      <c r="F43" s="13"/>
      <c r="G43" s="13"/>
      <c r="M43" s="53"/>
      <c r="N43" s="13"/>
    </row>
    <row r="44" spans="1:14" x14ac:dyDescent="0.25">
      <c r="A44" s="14"/>
      <c r="F44" s="13"/>
      <c r="G44" s="13"/>
      <c r="M44" s="53"/>
      <c r="N44" s="13"/>
    </row>
    <row r="45" spans="1:14" x14ac:dyDescent="0.25">
      <c r="A45" s="14"/>
      <c r="F45" s="13"/>
      <c r="G45" s="13"/>
      <c r="M45" s="53"/>
      <c r="N45" s="13"/>
    </row>
    <row r="46" spans="1:14" x14ac:dyDescent="0.25">
      <c r="A46" s="14"/>
      <c r="F46" s="13"/>
      <c r="G46" s="13"/>
      <c r="M46" s="53"/>
      <c r="N46" s="13"/>
    </row>
    <row r="47" spans="1:14" x14ac:dyDescent="0.25">
      <c r="A47" s="14"/>
      <c r="F47" s="13"/>
      <c r="G47" s="13"/>
      <c r="M47" s="53"/>
      <c r="N47" s="13"/>
    </row>
    <row r="48" spans="1:14" x14ac:dyDescent="0.25">
      <c r="A48" s="14"/>
      <c r="F48" s="13"/>
      <c r="G48" s="13"/>
      <c r="M48" s="53"/>
      <c r="N48" s="13"/>
    </row>
    <row r="49" spans="1:14" x14ac:dyDescent="0.25">
      <c r="A49" s="14"/>
      <c r="F49" s="13"/>
      <c r="G49" s="13"/>
      <c r="M49" s="53"/>
      <c r="N49" s="13"/>
    </row>
    <row r="50" spans="1:14" x14ac:dyDescent="0.25">
      <c r="A50" s="14"/>
      <c r="F50" s="13"/>
      <c r="G50" s="13"/>
      <c r="M50" s="53"/>
      <c r="N50" s="13"/>
    </row>
    <row r="51" spans="1:14" x14ac:dyDescent="0.25">
      <c r="A51" s="14"/>
      <c r="F51" s="13"/>
      <c r="G51" s="13"/>
      <c r="M51" s="53"/>
      <c r="N51" s="13"/>
    </row>
    <row r="52" spans="1:14" x14ac:dyDescent="0.25">
      <c r="A52" s="15"/>
      <c r="F52" s="13"/>
      <c r="G52" s="13"/>
      <c r="M52" s="53"/>
      <c r="N52" s="13"/>
    </row>
    <row r="53" spans="1:14" x14ac:dyDescent="0.25">
      <c r="A53" s="15"/>
      <c r="F53" s="13"/>
      <c r="G53" s="13"/>
      <c r="M53" s="53"/>
      <c r="N53" s="13"/>
    </row>
    <row r="54" spans="1:14" x14ac:dyDescent="0.25">
      <c r="A54" s="15"/>
      <c r="F54" s="13"/>
      <c r="G54" s="13"/>
      <c r="M54" s="53"/>
      <c r="N54" s="13"/>
    </row>
    <row r="55" spans="1:14" x14ac:dyDescent="0.25">
      <c r="A55" s="15"/>
      <c r="F55" s="13"/>
      <c r="G55" s="13"/>
      <c r="M55" s="53"/>
      <c r="N55" s="13"/>
    </row>
    <row r="56" spans="1:14" x14ac:dyDescent="0.25">
      <c r="A56" s="15"/>
      <c r="F56" s="13"/>
      <c r="G56" s="13"/>
      <c r="M56" s="53"/>
      <c r="N56" s="13"/>
    </row>
    <row r="57" spans="1:14" x14ac:dyDescent="0.25">
      <c r="A57" s="15"/>
      <c r="F57" s="13"/>
      <c r="G57" s="13"/>
      <c r="M57" s="53"/>
      <c r="N57" s="13"/>
    </row>
    <row r="58" spans="1:14" x14ac:dyDescent="0.25">
      <c r="A58" s="15"/>
      <c r="F58" s="13"/>
      <c r="G58" s="13"/>
      <c r="M58" s="53"/>
      <c r="N58" s="13"/>
    </row>
    <row r="59" spans="1:14" x14ac:dyDescent="0.25">
      <c r="A59" s="15"/>
      <c r="F59" s="13"/>
      <c r="G59" s="13"/>
      <c r="M59" s="53"/>
      <c r="N59" s="13"/>
    </row>
    <row r="60" spans="1:14" x14ac:dyDescent="0.25">
      <c r="A60" s="15"/>
      <c r="F60" s="13"/>
      <c r="G60" s="13"/>
      <c r="M60" s="53"/>
      <c r="N60" s="13"/>
    </row>
    <row r="61" spans="1:14" x14ac:dyDescent="0.25">
      <c r="A61" s="15"/>
      <c r="F61" s="13"/>
      <c r="G61" s="13"/>
      <c r="M61" s="53"/>
      <c r="N61" s="13"/>
    </row>
    <row r="62" spans="1:14" x14ac:dyDescent="0.25">
      <c r="A62" s="15"/>
      <c r="F62" s="13"/>
      <c r="G62" s="13"/>
      <c r="M62" s="53"/>
      <c r="N62" s="13"/>
    </row>
    <row r="63" spans="1:14" x14ac:dyDescent="0.25">
      <c r="A63" s="15"/>
      <c r="F63" s="13"/>
      <c r="G63" s="13"/>
      <c r="M63" s="53"/>
      <c r="N63" s="13"/>
    </row>
    <row r="64" spans="1:14" x14ac:dyDescent="0.25">
      <c r="A64" s="15"/>
      <c r="F64" s="13"/>
      <c r="G64" s="13"/>
      <c r="M64" s="53"/>
      <c r="N64" s="13"/>
    </row>
    <row r="65" spans="1:14" x14ac:dyDescent="0.25">
      <c r="A65" s="15"/>
      <c r="F65" s="13"/>
      <c r="G65" s="13"/>
      <c r="M65" s="53"/>
      <c r="N65" s="13"/>
    </row>
    <row r="66" spans="1:14" x14ac:dyDescent="0.25">
      <c r="A66" s="15"/>
      <c r="F66" s="13"/>
      <c r="G66" s="13"/>
      <c r="M66" s="53"/>
      <c r="N66" s="13"/>
    </row>
    <row r="67" spans="1:14" x14ac:dyDescent="0.25">
      <c r="A67" s="15"/>
      <c r="F67" s="13"/>
      <c r="G67" s="13"/>
      <c r="M67" s="53"/>
      <c r="N67" s="13"/>
    </row>
    <row r="68" spans="1:14" x14ac:dyDescent="0.25">
      <c r="A68" s="15"/>
      <c r="F68" s="13"/>
      <c r="G68" s="13"/>
      <c r="M68" s="53"/>
      <c r="N68" s="13"/>
    </row>
    <row r="69" spans="1:14" x14ac:dyDescent="0.25">
      <c r="A69" s="15"/>
      <c r="F69" s="13"/>
      <c r="G69" s="13"/>
      <c r="M69" s="53"/>
      <c r="N69" s="13"/>
    </row>
    <row r="70" spans="1:14" x14ac:dyDescent="0.25">
      <c r="A70" s="15"/>
      <c r="F70" s="13"/>
      <c r="G70" s="13"/>
      <c r="M70" s="53"/>
      <c r="N70" s="13"/>
    </row>
    <row r="71" spans="1:14" x14ac:dyDescent="0.25">
      <c r="A71" s="15"/>
      <c r="F71" s="13"/>
      <c r="G71" s="13"/>
      <c r="M71" s="53"/>
      <c r="N71" s="13"/>
    </row>
    <row r="72" spans="1:14" x14ac:dyDescent="0.25">
      <c r="A72" s="15"/>
      <c r="F72" s="13"/>
      <c r="G72" s="13"/>
      <c r="M72" s="53"/>
      <c r="N72" s="13"/>
    </row>
    <row r="73" spans="1:14" x14ac:dyDescent="0.25">
      <c r="A73" s="15"/>
      <c r="F73" s="13"/>
      <c r="G73" s="13"/>
      <c r="M73" s="53"/>
      <c r="N73" s="13"/>
    </row>
    <row r="74" spans="1:14" x14ac:dyDescent="0.25">
      <c r="A74" s="15"/>
      <c r="F74" s="13"/>
      <c r="G74" s="13"/>
      <c r="M74" s="53"/>
      <c r="N74" s="13"/>
    </row>
    <row r="75" spans="1:14" x14ac:dyDescent="0.25">
      <c r="A75" s="15"/>
      <c r="F75" s="13"/>
      <c r="G75" s="13"/>
      <c r="M75" s="53"/>
      <c r="N75" s="13"/>
    </row>
    <row r="76" spans="1:14" x14ac:dyDescent="0.25">
      <c r="A76" s="15"/>
      <c r="F76" s="13"/>
      <c r="G76" s="13"/>
      <c r="M76" s="53"/>
      <c r="N76" s="13"/>
    </row>
    <row r="77" spans="1:14" x14ac:dyDescent="0.25">
      <c r="A77" s="15"/>
      <c r="F77" s="13"/>
      <c r="G77" s="13"/>
      <c r="M77" s="53"/>
      <c r="N77" s="13"/>
    </row>
    <row r="78" spans="1:14" x14ac:dyDescent="0.25">
      <c r="A78" s="15"/>
      <c r="F78" s="13"/>
      <c r="G78" s="13"/>
      <c r="M78" s="53"/>
      <c r="N78" s="13"/>
    </row>
    <row r="79" spans="1:14" x14ac:dyDescent="0.25">
      <c r="A79" s="15"/>
      <c r="F79" s="13"/>
      <c r="G79" s="13"/>
      <c r="M79" s="53"/>
      <c r="N79" s="13"/>
    </row>
    <row r="80" spans="1:14" x14ac:dyDescent="0.25">
      <c r="A80" s="15"/>
      <c r="F80" s="13"/>
      <c r="G80" s="13"/>
      <c r="M80" s="53"/>
      <c r="N80" s="13"/>
    </row>
    <row r="81" spans="1:14" x14ac:dyDescent="0.25">
      <c r="A81" s="15"/>
      <c r="F81" s="13"/>
      <c r="G81" s="13"/>
      <c r="M81" s="53"/>
      <c r="N81" s="13"/>
    </row>
    <row r="82" spans="1:14" x14ac:dyDescent="0.25">
      <c r="A82" s="15"/>
      <c r="F82" s="13"/>
      <c r="G82" s="13"/>
      <c r="M82" s="53"/>
      <c r="N82" s="13"/>
    </row>
    <row r="83" spans="1:14" x14ac:dyDescent="0.25">
      <c r="A83" s="15"/>
      <c r="F83" s="13"/>
      <c r="G83" s="13"/>
      <c r="M83" s="53"/>
      <c r="N83" s="13"/>
    </row>
    <row r="84" spans="1:14" x14ac:dyDescent="0.25">
      <c r="A84" s="15"/>
      <c r="F84" s="13"/>
      <c r="G84" s="13"/>
      <c r="M84" s="53"/>
      <c r="N84" s="13"/>
    </row>
    <row r="85" spans="1:14" x14ac:dyDescent="0.25">
      <c r="A85" s="15"/>
      <c r="F85" s="13"/>
      <c r="G85" s="13"/>
      <c r="M85" s="53"/>
      <c r="N85" s="13"/>
    </row>
    <row r="86" spans="1:14" x14ac:dyDescent="0.25">
      <c r="A86" s="15"/>
      <c r="F86" s="13"/>
      <c r="G86" s="13"/>
      <c r="M86" s="53"/>
      <c r="N86" s="13"/>
    </row>
    <row r="87" spans="1:14" x14ac:dyDescent="0.25">
      <c r="A87" s="15"/>
      <c r="F87" s="13"/>
      <c r="G87" s="13"/>
      <c r="M87" s="53"/>
      <c r="N87" s="13"/>
    </row>
    <row r="88" spans="1:14" x14ac:dyDescent="0.25">
      <c r="A88" s="15"/>
      <c r="F88" s="13"/>
      <c r="G88" s="13"/>
      <c r="M88" s="53"/>
      <c r="N88" s="13"/>
    </row>
    <row r="89" spans="1:14" x14ac:dyDescent="0.25">
      <c r="A89" s="15"/>
      <c r="F89" s="13"/>
      <c r="G89" s="13"/>
      <c r="M89" s="53"/>
      <c r="N89" s="13"/>
    </row>
    <row r="90" spans="1:14" x14ac:dyDescent="0.25">
      <c r="A90" s="15"/>
      <c r="F90" s="13"/>
      <c r="G90" s="13"/>
      <c r="M90" s="53"/>
      <c r="N90" s="13"/>
    </row>
    <row r="91" spans="1:14" x14ac:dyDescent="0.25">
      <c r="A91" s="15"/>
      <c r="F91" s="13"/>
      <c r="G91" s="13"/>
      <c r="M91" s="53"/>
      <c r="N91" s="13"/>
    </row>
    <row r="92" spans="1:14" x14ac:dyDescent="0.25">
      <c r="A92" s="15"/>
      <c r="F92" s="13"/>
      <c r="G92" s="13"/>
      <c r="M92" s="53"/>
      <c r="N92" s="13"/>
    </row>
    <row r="93" spans="1:14" x14ac:dyDescent="0.25">
      <c r="A93" s="15"/>
      <c r="F93" s="13"/>
      <c r="G93" s="13"/>
      <c r="M93" s="53"/>
      <c r="N93" s="13"/>
    </row>
    <row r="94" spans="1:14" x14ac:dyDescent="0.25">
      <c r="A94" s="15"/>
      <c r="F94" s="13"/>
      <c r="G94" s="13"/>
      <c r="M94" s="53"/>
      <c r="N94" s="13"/>
    </row>
    <row r="95" spans="1:14" x14ac:dyDescent="0.25">
      <c r="A95" s="15"/>
      <c r="F95" s="13"/>
      <c r="G95" s="13"/>
      <c r="M95" s="53"/>
      <c r="N95" s="13"/>
    </row>
    <row r="96" spans="1:14" x14ac:dyDescent="0.25">
      <c r="A96" s="15"/>
      <c r="F96" s="13"/>
      <c r="G96" s="13"/>
      <c r="M96" s="53"/>
      <c r="N96" s="13"/>
    </row>
    <row r="97" spans="1:14" x14ac:dyDescent="0.25">
      <c r="A97" s="15"/>
      <c r="F97" s="13"/>
      <c r="G97" s="13"/>
      <c r="M97" s="53"/>
      <c r="N97" s="13"/>
    </row>
    <row r="98" spans="1:14" x14ac:dyDescent="0.25">
      <c r="A98" s="15"/>
      <c r="F98" s="13"/>
      <c r="G98" s="13"/>
      <c r="M98" s="53"/>
      <c r="N98" s="13"/>
    </row>
    <row r="99" spans="1:14" x14ac:dyDescent="0.25">
      <c r="A99" s="15"/>
      <c r="F99" s="13"/>
      <c r="G99" s="13"/>
      <c r="M99" s="53"/>
      <c r="N99" s="13"/>
    </row>
    <row r="100" spans="1:14" x14ac:dyDescent="0.25">
      <c r="A100" s="15"/>
      <c r="F100" s="13"/>
      <c r="G100" s="13"/>
      <c r="M100" s="53"/>
      <c r="N100" s="13"/>
    </row>
    <row r="101" spans="1:14" x14ac:dyDescent="0.25">
      <c r="A101" s="15"/>
      <c r="F101" s="13"/>
      <c r="G101" s="13"/>
      <c r="M101" s="53"/>
      <c r="N101" s="13"/>
    </row>
    <row r="102" spans="1:14" x14ac:dyDescent="0.25">
      <c r="A102" s="15"/>
      <c r="F102" s="13"/>
      <c r="G102" s="13"/>
      <c r="M102" s="53"/>
      <c r="N102" s="13"/>
    </row>
    <row r="103" spans="1:14" x14ac:dyDescent="0.25">
      <c r="A103" s="15"/>
      <c r="F103" s="13"/>
      <c r="G103" s="13"/>
      <c r="M103" s="53"/>
      <c r="N103" s="13"/>
    </row>
    <row r="104" spans="1:14" x14ac:dyDescent="0.25">
      <c r="A104" s="15"/>
      <c r="F104" s="13"/>
      <c r="G104" s="13"/>
      <c r="M104" s="53"/>
      <c r="N104" s="13"/>
    </row>
    <row r="105" spans="1:14" x14ac:dyDescent="0.25">
      <c r="A105" s="15"/>
      <c r="F105" s="13"/>
      <c r="G105" s="13"/>
      <c r="M105" s="53"/>
      <c r="N105" s="13"/>
    </row>
    <row r="106" spans="1:14" x14ac:dyDescent="0.25">
      <c r="A106" s="15"/>
      <c r="F106" s="13"/>
      <c r="G106" s="13"/>
      <c r="M106" s="53"/>
      <c r="N106" s="13"/>
    </row>
    <row r="107" spans="1:14" x14ac:dyDescent="0.25">
      <c r="A107" s="15"/>
      <c r="F107" s="13"/>
      <c r="G107" s="13"/>
      <c r="M107" s="53"/>
      <c r="N107" s="13"/>
    </row>
    <row r="108" spans="1:14" x14ac:dyDescent="0.25">
      <c r="A108" s="15"/>
      <c r="F108" s="13"/>
      <c r="G108" s="13"/>
      <c r="M108" s="53"/>
      <c r="N108" s="13"/>
    </row>
    <row r="109" spans="1:14" x14ac:dyDescent="0.25">
      <c r="A109" s="15"/>
      <c r="F109" s="13"/>
      <c r="G109" s="13"/>
      <c r="M109" s="53"/>
      <c r="N109" s="13"/>
    </row>
    <row r="110" spans="1:14" x14ac:dyDescent="0.25">
      <c r="A110" s="15"/>
      <c r="F110" s="13"/>
      <c r="G110" s="13"/>
      <c r="M110" s="53"/>
      <c r="N110" s="13"/>
    </row>
    <row r="111" spans="1:14" x14ac:dyDescent="0.25">
      <c r="A111" s="15"/>
      <c r="F111" s="13"/>
      <c r="G111" s="13"/>
      <c r="M111" s="53"/>
      <c r="N111" s="13"/>
    </row>
    <row r="112" spans="1:14" x14ac:dyDescent="0.25">
      <c r="A112" s="15"/>
      <c r="F112" s="13"/>
      <c r="G112" s="13"/>
      <c r="M112" s="53"/>
      <c r="N112" s="13"/>
    </row>
    <row r="113" spans="1:14" x14ac:dyDescent="0.25">
      <c r="A113" s="15"/>
      <c r="F113" s="13"/>
      <c r="G113" s="13"/>
      <c r="M113" s="53"/>
      <c r="N113" s="13"/>
    </row>
    <row r="114" spans="1:14" x14ac:dyDescent="0.25">
      <c r="A114" s="15"/>
      <c r="F114" s="13"/>
      <c r="G114" s="13"/>
      <c r="M114" s="53"/>
      <c r="N114" s="13"/>
    </row>
    <row r="115" spans="1:14" x14ac:dyDescent="0.25">
      <c r="A115" s="15"/>
      <c r="F115" s="13"/>
      <c r="G115" s="13"/>
      <c r="M115" s="53"/>
      <c r="N115" s="13"/>
    </row>
    <row r="116" spans="1:14" x14ac:dyDescent="0.25">
      <c r="A116" s="15"/>
      <c r="F116" s="13"/>
      <c r="G116" s="13"/>
      <c r="M116" s="53"/>
      <c r="N116" s="13"/>
    </row>
    <row r="117" spans="1:14" x14ac:dyDescent="0.25">
      <c r="A117" s="15"/>
      <c r="F117" s="13"/>
      <c r="G117" s="13"/>
      <c r="M117" s="53"/>
      <c r="N117" s="13"/>
    </row>
    <row r="118" spans="1:14" x14ac:dyDescent="0.25">
      <c r="A118" s="15"/>
      <c r="F118" s="13"/>
      <c r="G118" s="13"/>
      <c r="M118" s="53"/>
      <c r="N118" s="13"/>
    </row>
    <row r="119" spans="1:14" x14ac:dyDescent="0.25">
      <c r="A119" s="15"/>
      <c r="F119" s="13"/>
      <c r="G119" s="13"/>
      <c r="M119" s="53"/>
      <c r="N119" s="13"/>
    </row>
    <row r="120" spans="1:14" x14ac:dyDescent="0.25">
      <c r="A120" s="15"/>
      <c r="F120" s="13"/>
      <c r="G120" s="13"/>
      <c r="M120" s="53"/>
      <c r="N120" s="13"/>
    </row>
    <row r="121" spans="1:14" x14ac:dyDescent="0.25">
      <c r="A121" s="15"/>
      <c r="F121" s="13"/>
      <c r="G121" s="13"/>
      <c r="M121" s="53"/>
      <c r="N121" s="13"/>
    </row>
    <row r="122" spans="1:14" x14ac:dyDescent="0.25">
      <c r="A122" s="15"/>
      <c r="F122" s="13"/>
      <c r="G122" s="13"/>
      <c r="M122" s="53"/>
      <c r="N122" s="13"/>
    </row>
    <row r="123" spans="1:14" x14ac:dyDescent="0.25">
      <c r="A123" s="15"/>
      <c r="F123" s="13"/>
      <c r="G123" s="13"/>
      <c r="M123" s="53"/>
      <c r="N123" s="13"/>
    </row>
    <row r="124" spans="1:14" x14ac:dyDescent="0.25">
      <c r="A124" s="15"/>
      <c r="F124" s="13"/>
      <c r="G124" s="13"/>
      <c r="M124" s="53"/>
      <c r="N124" s="13"/>
    </row>
    <row r="125" spans="1:14" x14ac:dyDescent="0.25">
      <c r="A125" s="15"/>
      <c r="F125" s="13"/>
      <c r="G125" s="13"/>
      <c r="M125" s="53"/>
      <c r="N125" s="13"/>
    </row>
    <row r="126" spans="1:14" x14ac:dyDescent="0.25">
      <c r="A126" s="15"/>
      <c r="F126" s="13"/>
      <c r="G126" s="13"/>
      <c r="M126" s="53"/>
      <c r="N126" s="13"/>
    </row>
    <row r="127" spans="1:14" x14ac:dyDescent="0.25">
      <c r="A127" s="15"/>
      <c r="F127" s="13"/>
      <c r="G127" s="13"/>
      <c r="M127" s="53"/>
      <c r="N127" s="13"/>
    </row>
    <row r="128" spans="1:14" x14ac:dyDescent="0.25">
      <c r="A128" s="15"/>
      <c r="F128" s="13"/>
      <c r="G128" s="13"/>
      <c r="M128" s="53"/>
      <c r="N128" s="13"/>
    </row>
    <row r="129" spans="1:14" x14ac:dyDescent="0.25">
      <c r="A129" s="15"/>
      <c r="F129" s="13"/>
      <c r="G129" s="13"/>
      <c r="M129" s="53"/>
      <c r="N129" s="13"/>
    </row>
    <row r="130" spans="1:14" x14ac:dyDescent="0.25">
      <c r="A130" s="15"/>
      <c r="F130" s="13"/>
      <c r="G130" s="13"/>
      <c r="M130" s="53"/>
      <c r="N130" s="13"/>
    </row>
    <row r="131" spans="1:14" x14ac:dyDescent="0.25">
      <c r="A131" s="15"/>
      <c r="F131" s="13"/>
      <c r="G131" s="13"/>
      <c r="M131" s="53"/>
      <c r="N131" s="13"/>
    </row>
    <row r="132" spans="1:14" x14ac:dyDescent="0.25">
      <c r="A132" s="15"/>
      <c r="F132" s="13"/>
      <c r="G132" s="13"/>
      <c r="M132" s="53"/>
      <c r="N132" s="13"/>
    </row>
    <row r="133" spans="1:14" x14ac:dyDescent="0.25">
      <c r="A133" s="15"/>
      <c r="F133" s="13"/>
      <c r="G133" s="13"/>
      <c r="M133" s="53"/>
      <c r="N133" s="13"/>
    </row>
    <row r="134" spans="1:14" x14ac:dyDescent="0.25">
      <c r="A134" s="15"/>
      <c r="F134" s="13"/>
      <c r="G134" s="13"/>
      <c r="M134" s="53"/>
      <c r="N134" s="13"/>
    </row>
    <row r="135" spans="1:14" x14ac:dyDescent="0.25">
      <c r="A135" s="15"/>
      <c r="F135" s="13"/>
      <c r="G135" s="13"/>
      <c r="M135" s="53"/>
      <c r="N135" s="13"/>
    </row>
    <row r="136" spans="1:14" x14ac:dyDescent="0.25">
      <c r="A136" s="15"/>
      <c r="F136" s="13"/>
      <c r="G136" s="13"/>
      <c r="M136" s="53"/>
      <c r="N136" s="13"/>
    </row>
    <row r="137" spans="1:14" x14ac:dyDescent="0.25">
      <c r="A137" s="15"/>
      <c r="F137" s="13"/>
      <c r="G137" s="13"/>
      <c r="M137" s="53"/>
      <c r="N137" s="13"/>
    </row>
    <row r="138" spans="1:14" x14ac:dyDescent="0.25">
      <c r="A138" s="15"/>
      <c r="F138" s="13"/>
      <c r="G138" s="13"/>
      <c r="M138" s="53"/>
      <c r="N138" s="13"/>
    </row>
    <row r="139" spans="1:14" x14ac:dyDescent="0.25">
      <c r="A139" s="15"/>
      <c r="F139" s="13"/>
      <c r="G139" s="13"/>
      <c r="M139" s="53"/>
      <c r="N139" s="13"/>
    </row>
    <row r="140" spans="1:14" x14ac:dyDescent="0.25">
      <c r="A140" s="15"/>
      <c r="F140" s="13"/>
      <c r="G140" s="13"/>
      <c r="M140" s="53"/>
      <c r="N140" s="13"/>
    </row>
    <row r="141" spans="1:14" x14ac:dyDescent="0.25">
      <c r="A141" s="15"/>
      <c r="F141" s="13"/>
      <c r="G141" s="13"/>
      <c r="M141" s="53"/>
      <c r="N141" s="13"/>
    </row>
    <row r="142" spans="1:14" x14ac:dyDescent="0.25">
      <c r="A142" s="15"/>
      <c r="F142" s="13"/>
      <c r="G142" s="13"/>
      <c r="M142" s="53"/>
      <c r="N142" s="13"/>
    </row>
    <row r="143" spans="1:14" x14ac:dyDescent="0.25">
      <c r="A143" s="15"/>
      <c r="F143" s="13"/>
      <c r="G143" s="13"/>
      <c r="M143" s="53"/>
      <c r="N143" s="13"/>
    </row>
    <row r="144" spans="1:14" x14ac:dyDescent="0.25">
      <c r="A144" s="15"/>
      <c r="F144" s="13"/>
      <c r="G144" s="13"/>
      <c r="M144" s="53"/>
      <c r="N144" s="13"/>
    </row>
    <row r="145" spans="1:14" x14ac:dyDescent="0.25">
      <c r="A145" s="15"/>
      <c r="F145" s="13"/>
      <c r="G145" s="13"/>
      <c r="M145" s="53"/>
      <c r="N145" s="13"/>
    </row>
    <row r="146" spans="1:14" x14ac:dyDescent="0.25">
      <c r="A146" s="15"/>
      <c r="F146" s="13"/>
      <c r="G146" s="13"/>
      <c r="M146" s="53"/>
      <c r="N146" s="13"/>
    </row>
    <row r="147" spans="1:14" x14ac:dyDescent="0.25">
      <c r="A147" s="15"/>
      <c r="F147" s="13"/>
      <c r="G147" s="13"/>
      <c r="M147" s="53"/>
      <c r="N147" s="13"/>
    </row>
    <row r="148" spans="1:14" x14ac:dyDescent="0.25">
      <c r="A148" s="15"/>
      <c r="F148" s="13"/>
      <c r="G148" s="13"/>
      <c r="M148" s="53"/>
      <c r="N148" s="13"/>
    </row>
    <row r="149" spans="1:14" x14ac:dyDescent="0.25">
      <c r="A149" s="15"/>
      <c r="F149" s="13"/>
      <c r="G149" s="13"/>
      <c r="M149" s="53"/>
      <c r="N149" s="13"/>
    </row>
    <row r="150" spans="1:14" x14ac:dyDescent="0.25">
      <c r="A150" s="15"/>
      <c r="F150" s="13"/>
      <c r="G150" s="13"/>
      <c r="M150" s="53"/>
      <c r="N150" s="13"/>
    </row>
    <row r="151" spans="1:14" x14ac:dyDescent="0.25">
      <c r="A151" s="15"/>
      <c r="F151" s="13"/>
      <c r="G151" s="13"/>
      <c r="M151" s="53"/>
      <c r="N151" s="13"/>
    </row>
    <row r="152" spans="1:14" x14ac:dyDescent="0.25">
      <c r="A152" s="15"/>
      <c r="F152" s="13"/>
      <c r="G152" s="13"/>
      <c r="M152" s="53"/>
      <c r="N152" s="13"/>
    </row>
    <row r="153" spans="1:14" x14ac:dyDescent="0.25">
      <c r="A153" s="15"/>
      <c r="F153" s="13"/>
      <c r="G153" s="13"/>
      <c r="M153" s="53"/>
      <c r="N153" s="13"/>
    </row>
    <row r="154" spans="1:14" x14ac:dyDescent="0.25">
      <c r="A154" s="15"/>
      <c r="F154" s="13"/>
      <c r="G154" s="13"/>
      <c r="M154" s="53"/>
      <c r="N154" s="13"/>
    </row>
    <row r="155" spans="1:14" x14ac:dyDescent="0.25">
      <c r="A155" s="15"/>
      <c r="F155" s="13"/>
      <c r="G155" s="13"/>
      <c r="M155" s="53"/>
      <c r="N155" s="13"/>
    </row>
    <row r="156" spans="1:14" x14ac:dyDescent="0.25">
      <c r="A156" s="15"/>
      <c r="F156" s="13"/>
      <c r="G156" s="13"/>
      <c r="M156" s="53"/>
      <c r="N156" s="13"/>
    </row>
    <row r="157" spans="1:14" x14ac:dyDescent="0.25">
      <c r="A157" s="15"/>
      <c r="F157" s="13"/>
      <c r="G157" s="13"/>
      <c r="M157" s="53"/>
      <c r="N157" s="13"/>
    </row>
    <row r="158" spans="1:14" x14ac:dyDescent="0.25">
      <c r="A158" s="15"/>
      <c r="F158" s="13"/>
      <c r="G158" s="13"/>
      <c r="M158" s="53"/>
      <c r="N158" s="13"/>
    </row>
    <row r="159" spans="1:14" x14ac:dyDescent="0.25">
      <c r="A159" s="15"/>
      <c r="F159" s="13"/>
      <c r="G159" s="13"/>
      <c r="M159" s="53"/>
      <c r="N159" s="13"/>
    </row>
    <row r="160" spans="1:14" x14ac:dyDescent="0.25">
      <c r="A160" s="15"/>
      <c r="F160" s="13"/>
      <c r="G160" s="13"/>
      <c r="M160" s="53"/>
      <c r="N160" s="13"/>
    </row>
    <row r="161" spans="1:14" x14ac:dyDescent="0.25">
      <c r="A161" s="15"/>
      <c r="F161" s="13"/>
      <c r="G161" s="13"/>
      <c r="M161" s="53"/>
      <c r="N161" s="13"/>
    </row>
    <row r="162" spans="1:14" x14ac:dyDescent="0.25">
      <c r="A162" s="15"/>
      <c r="F162" s="13"/>
      <c r="G162" s="13"/>
      <c r="M162" s="53"/>
      <c r="N162" s="13"/>
    </row>
    <row r="163" spans="1:14" x14ac:dyDescent="0.25">
      <c r="A163" s="15"/>
      <c r="F163" s="13"/>
      <c r="G163" s="13"/>
      <c r="M163" s="53"/>
      <c r="N163" s="13"/>
    </row>
    <row r="164" spans="1:14" x14ac:dyDescent="0.25">
      <c r="A164" s="15"/>
      <c r="F164" s="13"/>
      <c r="G164" s="13"/>
      <c r="M164" s="53"/>
      <c r="N164" s="13"/>
    </row>
    <row r="165" spans="1:14" x14ac:dyDescent="0.25">
      <c r="A165" s="15"/>
      <c r="F165" s="13"/>
      <c r="G165" s="13"/>
      <c r="M165" s="53"/>
      <c r="N165" s="13"/>
    </row>
    <row r="166" spans="1:14" x14ac:dyDescent="0.25">
      <c r="A166" s="15"/>
      <c r="F166" s="13"/>
      <c r="G166" s="13"/>
      <c r="M166" s="53"/>
      <c r="N166" s="13"/>
    </row>
    <row r="167" spans="1:14" x14ac:dyDescent="0.25">
      <c r="A167" s="15"/>
      <c r="F167" s="13"/>
      <c r="G167" s="13"/>
      <c r="M167" s="53"/>
      <c r="N167" s="13"/>
    </row>
    <row r="168" spans="1:14" x14ac:dyDescent="0.25">
      <c r="A168" s="15"/>
      <c r="F168" s="13"/>
      <c r="G168" s="13"/>
      <c r="M168" s="53"/>
      <c r="N168" s="13"/>
    </row>
    <row r="169" spans="1:14" x14ac:dyDescent="0.25">
      <c r="A169" s="15"/>
      <c r="F169" s="13"/>
      <c r="G169" s="13"/>
      <c r="M169" s="53"/>
      <c r="N169" s="13"/>
    </row>
    <row r="170" spans="1:14" x14ac:dyDescent="0.25">
      <c r="A170" s="15"/>
      <c r="F170" s="13"/>
      <c r="G170" s="13"/>
      <c r="M170" s="53"/>
      <c r="N170" s="13"/>
    </row>
    <row r="171" spans="1:14" x14ac:dyDescent="0.25">
      <c r="A171" s="15"/>
      <c r="F171" s="13"/>
      <c r="G171" s="13"/>
      <c r="M171" s="53"/>
      <c r="N171" s="13"/>
    </row>
    <row r="172" spans="1:14" x14ac:dyDescent="0.25">
      <c r="A172" s="15"/>
      <c r="F172" s="13"/>
      <c r="G172" s="13"/>
      <c r="M172" s="53"/>
      <c r="N172" s="13"/>
    </row>
    <row r="173" spans="1:14" x14ac:dyDescent="0.25">
      <c r="A173" s="15"/>
      <c r="F173" s="13"/>
      <c r="G173" s="13"/>
      <c r="M173" s="53"/>
      <c r="N173" s="13"/>
    </row>
    <row r="174" spans="1:14" x14ac:dyDescent="0.25">
      <c r="A174" s="15"/>
      <c r="F174" s="13"/>
      <c r="G174" s="13"/>
      <c r="M174" s="53"/>
      <c r="N174" s="13"/>
    </row>
    <row r="175" spans="1:14" x14ac:dyDescent="0.25">
      <c r="A175" s="15"/>
      <c r="F175" s="13"/>
      <c r="G175" s="13"/>
      <c r="M175" s="53"/>
      <c r="N175" s="13"/>
    </row>
    <row r="176" spans="1:14" x14ac:dyDescent="0.25">
      <c r="A176" s="15"/>
      <c r="F176" s="13"/>
      <c r="G176" s="13"/>
      <c r="M176" s="53"/>
      <c r="N176" s="13"/>
    </row>
    <row r="177" spans="1:14" x14ac:dyDescent="0.25">
      <c r="A177" s="15"/>
      <c r="F177" s="13"/>
      <c r="G177" s="13"/>
      <c r="M177" s="53"/>
      <c r="N177" s="13"/>
    </row>
    <row r="178" spans="1:14" x14ac:dyDescent="0.25">
      <c r="A178" s="15"/>
      <c r="F178" s="13"/>
      <c r="G178" s="13"/>
      <c r="M178" s="53"/>
      <c r="N178" s="13"/>
    </row>
    <row r="179" spans="1:14" x14ac:dyDescent="0.25">
      <c r="A179" s="15"/>
      <c r="F179" s="13"/>
      <c r="G179" s="13"/>
      <c r="M179" s="53"/>
      <c r="N179" s="13"/>
    </row>
    <row r="180" spans="1:14" x14ac:dyDescent="0.25">
      <c r="A180" s="15"/>
      <c r="F180" s="13"/>
      <c r="G180" s="13"/>
      <c r="M180" s="53"/>
      <c r="N180" s="13"/>
    </row>
    <row r="181" spans="1:14" x14ac:dyDescent="0.25">
      <c r="A181" s="15"/>
      <c r="F181" s="13"/>
      <c r="G181" s="13"/>
      <c r="M181" s="53"/>
      <c r="N181" s="13"/>
    </row>
    <row r="182" spans="1:14" x14ac:dyDescent="0.25">
      <c r="A182" s="15"/>
      <c r="F182" s="13"/>
      <c r="G182" s="13"/>
      <c r="M182" s="53"/>
      <c r="N182" s="13"/>
    </row>
    <row r="183" spans="1:14" x14ac:dyDescent="0.25">
      <c r="A183" s="15"/>
      <c r="F183" s="13"/>
      <c r="G183" s="13"/>
      <c r="M183" s="53"/>
      <c r="N183" s="13"/>
    </row>
    <row r="184" spans="1:14" x14ac:dyDescent="0.25">
      <c r="A184" s="15"/>
      <c r="F184" s="13"/>
      <c r="G184" s="13"/>
      <c r="M184" s="53"/>
      <c r="N184" s="13"/>
    </row>
    <row r="185" spans="1:14" x14ac:dyDescent="0.25">
      <c r="A185" s="15"/>
      <c r="F185" s="13"/>
      <c r="G185" s="13"/>
      <c r="M185" s="53"/>
      <c r="N185" s="13"/>
    </row>
    <row r="186" spans="1:14" x14ac:dyDescent="0.25">
      <c r="A186" s="15"/>
      <c r="F186" s="13"/>
      <c r="G186" s="13"/>
      <c r="M186" s="53"/>
      <c r="N186" s="13"/>
    </row>
    <row r="187" spans="1:14" x14ac:dyDescent="0.25">
      <c r="A187" s="15"/>
      <c r="F187" s="13"/>
      <c r="G187" s="13"/>
      <c r="M187" s="53"/>
      <c r="N187" s="13"/>
    </row>
    <row r="188" spans="1:14" x14ac:dyDescent="0.25">
      <c r="A188" s="15"/>
      <c r="F188" s="13"/>
      <c r="G188" s="13"/>
      <c r="M188" s="53"/>
      <c r="N188" s="13"/>
    </row>
    <row r="189" spans="1:14" x14ac:dyDescent="0.25">
      <c r="A189" s="15"/>
      <c r="F189" s="13"/>
      <c r="G189" s="13"/>
      <c r="M189" s="53"/>
      <c r="N189" s="13"/>
    </row>
    <row r="190" spans="1:14" x14ac:dyDescent="0.25">
      <c r="A190" s="15"/>
      <c r="F190" s="13"/>
      <c r="G190" s="13"/>
      <c r="M190" s="53"/>
      <c r="N190" s="13"/>
    </row>
    <row r="191" spans="1:14" x14ac:dyDescent="0.25">
      <c r="A191" s="15"/>
      <c r="F191" s="13"/>
      <c r="G191" s="13"/>
      <c r="M191" s="53"/>
      <c r="N191" s="13"/>
    </row>
    <row r="192" spans="1:14" x14ac:dyDescent="0.25">
      <c r="A192" s="15"/>
      <c r="F192" s="13"/>
      <c r="G192" s="13"/>
      <c r="M192" s="53"/>
      <c r="N192" s="13"/>
    </row>
    <row r="193" spans="1:19" x14ac:dyDescent="0.25">
      <c r="A193" s="15"/>
      <c r="F193" s="13"/>
      <c r="G193" s="13"/>
      <c r="M193" s="53"/>
      <c r="N193" s="13"/>
    </row>
    <row r="194" spans="1:19" x14ac:dyDescent="0.25">
      <c r="A194" s="15"/>
      <c r="F194" s="13"/>
      <c r="G194" s="13"/>
      <c r="M194" s="53"/>
      <c r="N194" s="13"/>
    </row>
    <row r="195" spans="1:19" x14ac:dyDescent="0.25">
      <c r="A195" s="15"/>
      <c r="F195" s="13"/>
      <c r="G195" s="13"/>
      <c r="M195" s="53"/>
      <c r="N195" s="13"/>
    </row>
    <row r="196" spans="1:19" x14ac:dyDescent="0.25">
      <c r="A196" s="15"/>
      <c r="F196" s="13"/>
      <c r="G196" s="13"/>
      <c r="M196" s="53"/>
      <c r="N196" s="13"/>
    </row>
    <row r="197" spans="1:19" x14ac:dyDescent="0.25">
      <c r="A197" s="15"/>
      <c r="F197" s="13"/>
      <c r="G197" s="13"/>
      <c r="M197" s="53"/>
      <c r="N197" s="13"/>
    </row>
    <row r="198" spans="1:19" x14ac:dyDescent="0.25">
      <c r="A198" s="15"/>
      <c r="F198" s="13"/>
      <c r="G198" s="13"/>
      <c r="M198" s="53"/>
      <c r="N198" s="13"/>
    </row>
    <row r="199" spans="1:19" x14ac:dyDescent="0.25">
      <c r="A199" s="15"/>
      <c r="F199" s="13"/>
      <c r="G199" s="13"/>
      <c r="M199" s="53"/>
      <c r="N199" s="13"/>
    </row>
    <row r="200" spans="1:19" x14ac:dyDescent="0.25">
      <c r="F200" s="13"/>
      <c r="G200" s="13"/>
      <c r="M200" s="53"/>
      <c r="N200" s="13"/>
    </row>
    <row r="201" spans="1:19" x14ac:dyDescent="0.25">
      <c r="F201" s="13"/>
      <c r="G201" s="13"/>
      <c r="M201" s="53"/>
      <c r="N201" s="13"/>
    </row>
    <row r="202" spans="1:19" x14ac:dyDescent="0.25">
      <c r="F202" s="13"/>
      <c r="G202" s="13"/>
      <c r="M202" s="53"/>
      <c r="N202" s="13"/>
    </row>
    <row r="203" spans="1:19" x14ac:dyDescent="0.25">
      <c r="F203" s="13"/>
      <c r="G203" s="13"/>
      <c r="M203" s="53"/>
      <c r="N203" s="13"/>
    </row>
    <row r="204" spans="1:19" x14ac:dyDescent="0.25">
      <c r="A204" s="18">
        <f>COUNTA(A7:A203)</f>
        <v>0</v>
      </c>
      <c r="B204" s="18">
        <f>COUNTA(B7:B203)</f>
        <v>0</v>
      </c>
      <c r="C204" s="18"/>
      <c r="D204" s="18"/>
      <c r="E204" s="18">
        <f>COUNTA(E7:E203)</f>
        <v>0</v>
      </c>
      <c r="F204" s="18">
        <f>COUNTA(F7:F203)</f>
        <v>0</v>
      </c>
      <c r="G204" s="18">
        <f>COUNTA(G7:G203)</f>
        <v>0</v>
      </c>
      <c r="H204" s="18">
        <f>COUNTA(H7:H203)</f>
        <v>0</v>
      </c>
      <c r="I204" s="18">
        <f>COUNTA(I7:I203)</f>
        <v>0</v>
      </c>
      <c r="J204" s="18"/>
      <c r="K204" s="18">
        <f>COUNTA(K7:K203)</f>
        <v>0</v>
      </c>
      <c r="L204" s="18">
        <f>COUNTA(L7:L203)</f>
        <v>0</v>
      </c>
      <c r="M204" s="18">
        <f>COUNTA(M7:M203)</f>
        <v>0</v>
      </c>
      <c r="N204" s="18"/>
      <c r="O204" s="18">
        <f>COUNTA(O7:O203)</f>
        <v>0</v>
      </c>
      <c r="P204" s="18">
        <f>COUNTA(P7:P203)</f>
        <v>0</v>
      </c>
      <c r="Q204" s="18"/>
      <c r="R204" s="18">
        <f>COUNTA(R7:R203)</f>
        <v>0</v>
      </c>
      <c r="S204" s="18">
        <f>COUNTA(S7:S203)</f>
        <v>0</v>
      </c>
    </row>
    <row r="205" spans="1:19" x14ac:dyDescent="0.25">
      <c r="L205" s="13"/>
    </row>
    <row r="206" spans="1:19" x14ac:dyDescent="0.25">
      <c r="L206" s="13"/>
    </row>
    <row r="207" spans="1:19" x14ac:dyDescent="0.25">
      <c r="L207" s="13"/>
    </row>
    <row r="208" spans="1:19" x14ac:dyDescent="0.25">
      <c r="L208" s="13"/>
    </row>
    <row r="209" spans="12:12" x14ac:dyDescent="0.25">
      <c r="L209" s="13"/>
    </row>
    <row r="210" spans="12:12" x14ac:dyDescent="0.25">
      <c r="L210" s="13"/>
    </row>
    <row r="211" spans="12:12" x14ac:dyDescent="0.25">
      <c r="L211" s="13"/>
    </row>
    <row r="212" spans="12:12" x14ac:dyDescent="0.25">
      <c r="L212" s="13"/>
    </row>
    <row r="213" spans="12:12" x14ac:dyDescent="0.25">
      <c r="L213" s="13"/>
    </row>
    <row r="214" spans="12:12" x14ac:dyDescent="0.25">
      <c r="L214" s="13"/>
    </row>
    <row r="215" spans="12:12" x14ac:dyDescent="0.25">
      <c r="L215" s="13"/>
    </row>
    <row r="216" spans="12:12" x14ac:dyDescent="0.25">
      <c r="L216" s="13"/>
    </row>
    <row r="217" spans="12:12" x14ac:dyDescent="0.25">
      <c r="L217" s="13"/>
    </row>
    <row r="218" spans="12:12" x14ac:dyDescent="0.25">
      <c r="L218" s="13"/>
    </row>
    <row r="219" spans="12:12" x14ac:dyDescent="0.25">
      <c r="L219" s="13"/>
    </row>
    <row r="220" spans="12:12" x14ac:dyDescent="0.25">
      <c r="L220" s="13"/>
    </row>
    <row r="221" spans="12:12" x14ac:dyDescent="0.25">
      <c r="L221" s="13"/>
    </row>
    <row r="222" spans="12:12" x14ac:dyDescent="0.25">
      <c r="L222" s="13"/>
    </row>
    <row r="223" spans="12:12" x14ac:dyDescent="0.25">
      <c r="L223" s="13"/>
    </row>
    <row r="224" spans="12:12" x14ac:dyDescent="0.25">
      <c r="L224" s="13"/>
    </row>
    <row r="225" spans="12:12" x14ac:dyDescent="0.25">
      <c r="L225" s="13"/>
    </row>
    <row r="226" spans="12:12" x14ac:dyDescent="0.25">
      <c r="L226" s="13"/>
    </row>
    <row r="227" spans="12:12" x14ac:dyDescent="0.25">
      <c r="L227" s="13"/>
    </row>
    <row r="228" spans="12:12" x14ac:dyDescent="0.25">
      <c r="L228" s="13"/>
    </row>
    <row r="229" spans="12:12" x14ac:dyDescent="0.25">
      <c r="L229" s="13"/>
    </row>
    <row r="230" spans="12:12" x14ac:dyDescent="0.25">
      <c r="L230" s="13"/>
    </row>
    <row r="231" spans="12:12" x14ac:dyDescent="0.25">
      <c r="L231" s="13"/>
    </row>
    <row r="232" spans="12:12" x14ac:dyDescent="0.25">
      <c r="L232" s="13"/>
    </row>
    <row r="233" spans="12:12" x14ac:dyDescent="0.25">
      <c r="L233" s="13"/>
    </row>
    <row r="234" spans="12:12" x14ac:dyDescent="0.25">
      <c r="L234" s="13"/>
    </row>
    <row r="235" spans="12:12" x14ac:dyDescent="0.25">
      <c r="L235" s="13"/>
    </row>
    <row r="236" spans="12:12" x14ac:dyDescent="0.25">
      <c r="L236" s="13"/>
    </row>
    <row r="237" spans="12:12" x14ac:dyDescent="0.25">
      <c r="L237" s="13"/>
    </row>
    <row r="238" spans="12:12" x14ac:dyDescent="0.25">
      <c r="L238" s="13"/>
    </row>
    <row r="239" spans="12:12" x14ac:dyDescent="0.25">
      <c r="L239" s="13"/>
    </row>
    <row r="240" spans="12:12" x14ac:dyDescent="0.25">
      <c r="L240" s="13"/>
    </row>
    <row r="241" spans="12:12" x14ac:dyDescent="0.25">
      <c r="L241" s="13"/>
    </row>
    <row r="242" spans="12:12" x14ac:dyDescent="0.25">
      <c r="L242" s="13"/>
    </row>
    <row r="243" spans="12:12" x14ac:dyDescent="0.25">
      <c r="L243" s="13"/>
    </row>
    <row r="244" spans="12:12" x14ac:dyDescent="0.25">
      <c r="L244" s="13"/>
    </row>
    <row r="245" spans="12:12" x14ac:dyDescent="0.25">
      <c r="L245" s="13"/>
    </row>
    <row r="246" spans="12:12" x14ac:dyDescent="0.25">
      <c r="L246" s="13"/>
    </row>
    <row r="247" spans="12:12" x14ac:dyDescent="0.25">
      <c r="L247" s="13"/>
    </row>
    <row r="248" spans="12:12" x14ac:dyDescent="0.25">
      <c r="L248" s="13"/>
    </row>
    <row r="249" spans="12:12" x14ac:dyDescent="0.25">
      <c r="L249" s="13"/>
    </row>
    <row r="250" spans="12:12" x14ac:dyDescent="0.25">
      <c r="L250" s="13"/>
    </row>
    <row r="251" spans="12:12" x14ac:dyDescent="0.25">
      <c r="L251" s="13"/>
    </row>
    <row r="252" spans="12:12" x14ac:dyDescent="0.25">
      <c r="L252" s="13"/>
    </row>
    <row r="253" spans="12:12" x14ac:dyDescent="0.25">
      <c r="L253" s="13"/>
    </row>
    <row r="254" spans="12:12" x14ac:dyDescent="0.25">
      <c r="L254" s="13"/>
    </row>
    <row r="255" spans="12:12" x14ac:dyDescent="0.25">
      <c r="L255" s="13"/>
    </row>
    <row r="256" spans="12:12" x14ac:dyDescent="0.25">
      <c r="L256" s="13"/>
    </row>
    <row r="257" spans="12:12" x14ac:dyDescent="0.25">
      <c r="L257" s="13"/>
    </row>
    <row r="258" spans="12:12" x14ac:dyDescent="0.25">
      <c r="L258" s="13"/>
    </row>
    <row r="259" spans="12:12" x14ac:dyDescent="0.25">
      <c r="L259" s="13"/>
    </row>
    <row r="260" spans="12:12" x14ac:dyDescent="0.25">
      <c r="L260" s="13"/>
    </row>
    <row r="261" spans="12:12" x14ac:dyDescent="0.25">
      <c r="L261" s="13"/>
    </row>
    <row r="262" spans="12:12" x14ac:dyDescent="0.25">
      <c r="L262" s="13"/>
    </row>
    <row r="263" spans="12:12" x14ac:dyDescent="0.25">
      <c r="L263" s="13"/>
    </row>
    <row r="264" spans="12:12" x14ac:dyDescent="0.25">
      <c r="L264" s="13"/>
    </row>
    <row r="265" spans="12:12" x14ac:dyDescent="0.25">
      <c r="L265" s="13"/>
    </row>
    <row r="266" spans="12:12" x14ac:dyDescent="0.25">
      <c r="L266" s="13"/>
    </row>
    <row r="267" spans="12:12" x14ac:dyDescent="0.25">
      <c r="L267" s="13"/>
    </row>
    <row r="268" spans="12:12" x14ac:dyDescent="0.25">
      <c r="L268" s="13"/>
    </row>
    <row r="269" spans="12:12" x14ac:dyDescent="0.25">
      <c r="L269" s="13"/>
    </row>
    <row r="270" spans="12:12" x14ac:dyDescent="0.25">
      <c r="L270" s="13"/>
    </row>
    <row r="271" spans="12:12" x14ac:dyDescent="0.25">
      <c r="L271" s="13"/>
    </row>
    <row r="272" spans="12:12" x14ac:dyDescent="0.25">
      <c r="L272" s="13"/>
    </row>
    <row r="273" spans="12:12" x14ac:dyDescent="0.25">
      <c r="L273" s="13"/>
    </row>
    <row r="274" spans="12:12" x14ac:dyDescent="0.25">
      <c r="L274" s="13"/>
    </row>
    <row r="275" spans="12:12" x14ac:dyDescent="0.25">
      <c r="L275" s="13"/>
    </row>
    <row r="276" spans="12:12" x14ac:dyDescent="0.25">
      <c r="L276" s="13"/>
    </row>
    <row r="277" spans="12:12" x14ac:dyDescent="0.25">
      <c r="L277" s="13"/>
    </row>
    <row r="278" spans="12:12" x14ac:dyDescent="0.25">
      <c r="L278" s="13"/>
    </row>
    <row r="279" spans="12:12" x14ac:dyDescent="0.25">
      <c r="L279" s="13"/>
    </row>
    <row r="280" spans="12:12" x14ac:dyDescent="0.25">
      <c r="L280" s="13"/>
    </row>
    <row r="281" spans="12:12" x14ac:dyDescent="0.25">
      <c r="L281" s="13"/>
    </row>
    <row r="282" spans="12:12" x14ac:dyDescent="0.25">
      <c r="L282" s="13"/>
    </row>
    <row r="283" spans="12:12" x14ac:dyDescent="0.25">
      <c r="L283" s="13"/>
    </row>
    <row r="284" spans="12:12" x14ac:dyDescent="0.25">
      <c r="L284" s="13"/>
    </row>
    <row r="285" spans="12:12" x14ac:dyDescent="0.25">
      <c r="L285" s="13"/>
    </row>
    <row r="286" spans="12:12" x14ac:dyDescent="0.25">
      <c r="L286" s="13"/>
    </row>
    <row r="287" spans="12:12" x14ac:dyDescent="0.25">
      <c r="L287" s="13"/>
    </row>
    <row r="288" spans="12:12" x14ac:dyDescent="0.25">
      <c r="L288" s="13"/>
    </row>
    <row r="289" spans="12:12" x14ac:dyDescent="0.25">
      <c r="L289" s="13"/>
    </row>
    <row r="290" spans="12:12" x14ac:dyDescent="0.25">
      <c r="L290" s="13"/>
    </row>
    <row r="291" spans="12:12" x14ac:dyDescent="0.25">
      <c r="L291" s="13"/>
    </row>
    <row r="292" spans="12:12" x14ac:dyDescent="0.25">
      <c r="L292" s="13"/>
    </row>
    <row r="293" spans="12:12" x14ac:dyDescent="0.25">
      <c r="L293" s="13"/>
    </row>
    <row r="294" spans="12:12" x14ac:dyDescent="0.25">
      <c r="L294" s="13"/>
    </row>
    <row r="295" spans="12:12" x14ac:dyDescent="0.25">
      <c r="L295" s="13"/>
    </row>
    <row r="296" spans="12:12" x14ac:dyDescent="0.25">
      <c r="L296" s="13"/>
    </row>
    <row r="297" spans="12:12" x14ac:dyDescent="0.25">
      <c r="L297" s="13"/>
    </row>
    <row r="298" spans="12:12" x14ac:dyDescent="0.25">
      <c r="L298" s="13"/>
    </row>
    <row r="299" spans="12:12" x14ac:dyDescent="0.25">
      <c r="L299" s="13"/>
    </row>
    <row r="300" spans="12:12" x14ac:dyDescent="0.25">
      <c r="L300" s="13"/>
    </row>
    <row r="301" spans="12:12" x14ac:dyDescent="0.25">
      <c r="L301" s="13"/>
    </row>
    <row r="302" spans="12:12" x14ac:dyDescent="0.25">
      <c r="L302" s="13"/>
    </row>
    <row r="303" spans="12:12" x14ac:dyDescent="0.25">
      <c r="L303" s="13"/>
    </row>
    <row r="304" spans="12:12" x14ac:dyDescent="0.25">
      <c r="L304" s="13"/>
    </row>
    <row r="305" spans="12:12" x14ac:dyDescent="0.25">
      <c r="L305" s="13"/>
    </row>
    <row r="306" spans="12:12" x14ac:dyDescent="0.25">
      <c r="L306" s="13"/>
    </row>
    <row r="307" spans="12:12" x14ac:dyDescent="0.25">
      <c r="L307" s="13"/>
    </row>
    <row r="308" spans="12:12" x14ac:dyDescent="0.25">
      <c r="L308" s="13"/>
    </row>
    <row r="309" spans="12:12" x14ac:dyDescent="0.25">
      <c r="L309" s="13"/>
    </row>
    <row r="310" spans="12:12" x14ac:dyDescent="0.25">
      <c r="L310" s="13"/>
    </row>
    <row r="311" spans="12:12" x14ac:dyDescent="0.25">
      <c r="L311" s="13"/>
    </row>
    <row r="312" spans="12:12" x14ac:dyDescent="0.25">
      <c r="L312" s="13"/>
    </row>
    <row r="313" spans="12:12" x14ac:dyDescent="0.25">
      <c r="L313" s="13"/>
    </row>
    <row r="314" spans="12:12" x14ac:dyDescent="0.25">
      <c r="L314" s="13"/>
    </row>
    <row r="315" spans="12:12" x14ac:dyDescent="0.25">
      <c r="L315" s="13"/>
    </row>
    <row r="316" spans="12:12" x14ac:dyDescent="0.25">
      <c r="L316" s="13"/>
    </row>
    <row r="317" spans="12:12" x14ac:dyDescent="0.25">
      <c r="L317" s="13"/>
    </row>
    <row r="318" spans="12:12" x14ac:dyDescent="0.25">
      <c r="L318" s="13"/>
    </row>
    <row r="319" spans="12:12" x14ac:dyDescent="0.25">
      <c r="L319" s="13"/>
    </row>
    <row r="320" spans="12:12" x14ac:dyDescent="0.25">
      <c r="L320" s="13"/>
    </row>
    <row r="321" spans="12:12" x14ac:dyDescent="0.25">
      <c r="L321" s="13"/>
    </row>
    <row r="322" spans="12:12" x14ac:dyDescent="0.25">
      <c r="L322" s="13"/>
    </row>
    <row r="323" spans="12:12" x14ac:dyDescent="0.25">
      <c r="L323" s="13"/>
    </row>
    <row r="324" spans="12:12" x14ac:dyDescent="0.25">
      <c r="L324" s="13"/>
    </row>
    <row r="325" spans="12:12" x14ac:dyDescent="0.25">
      <c r="L325" s="13"/>
    </row>
    <row r="326" spans="12:12" x14ac:dyDescent="0.25">
      <c r="L326" s="13"/>
    </row>
    <row r="327" spans="12:12" x14ac:dyDescent="0.25">
      <c r="L327" s="13"/>
    </row>
    <row r="328" spans="12:12" x14ac:dyDescent="0.25">
      <c r="L328" s="13"/>
    </row>
    <row r="329" spans="12:12" x14ac:dyDescent="0.25">
      <c r="L329" s="13"/>
    </row>
    <row r="330" spans="12:12" x14ac:dyDescent="0.25">
      <c r="L330" s="13"/>
    </row>
    <row r="331" spans="12:12" x14ac:dyDescent="0.25">
      <c r="L331" s="13"/>
    </row>
    <row r="332" spans="12:12" x14ac:dyDescent="0.25">
      <c r="L332" s="13"/>
    </row>
    <row r="333" spans="12:12" x14ac:dyDescent="0.25">
      <c r="L333" s="13"/>
    </row>
    <row r="334" spans="12:12" x14ac:dyDescent="0.25">
      <c r="L334" s="13"/>
    </row>
    <row r="335" spans="12:12" x14ac:dyDescent="0.25">
      <c r="L335" s="13"/>
    </row>
    <row r="336" spans="12:12" x14ac:dyDescent="0.25">
      <c r="L336" s="13"/>
    </row>
    <row r="337" spans="12:12" x14ac:dyDescent="0.25">
      <c r="L337" s="13"/>
    </row>
    <row r="338" spans="12:12" x14ac:dyDescent="0.25">
      <c r="L338" s="13"/>
    </row>
    <row r="339" spans="12:12" x14ac:dyDescent="0.25">
      <c r="L339" s="13"/>
    </row>
    <row r="340" spans="12:12" x14ac:dyDescent="0.25">
      <c r="L340" s="13"/>
    </row>
    <row r="341" spans="12:12" x14ac:dyDescent="0.25">
      <c r="L341" s="13"/>
    </row>
    <row r="342" spans="12:12" x14ac:dyDescent="0.25">
      <c r="L342" s="13"/>
    </row>
    <row r="343" spans="12:12" x14ac:dyDescent="0.25">
      <c r="L343" s="13"/>
    </row>
    <row r="344" spans="12:12" x14ac:dyDescent="0.25">
      <c r="L344" s="13"/>
    </row>
    <row r="345" spans="12:12" x14ac:dyDescent="0.25">
      <c r="L345" s="13"/>
    </row>
    <row r="346" spans="12:12" x14ac:dyDescent="0.25">
      <c r="L346" s="13"/>
    </row>
    <row r="347" spans="12:12" x14ac:dyDescent="0.25">
      <c r="L347" s="13"/>
    </row>
    <row r="348" spans="12:12" x14ac:dyDescent="0.25">
      <c r="L348" s="13"/>
    </row>
    <row r="349" spans="12:12" x14ac:dyDescent="0.25">
      <c r="L349" s="13"/>
    </row>
    <row r="350" spans="12:12" x14ac:dyDescent="0.25">
      <c r="L350" s="13"/>
    </row>
    <row r="351" spans="12:12" x14ac:dyDescent="0.25">
      <c r="L351" s="13"/>
    </row>
    <row r="352" spans="12:12" x14ac:dyDescent="0.25">
      <c r="L352" s="13"/>
    </row>
    <row r="353" spans="12:12" x14ac:dyDescent="0.25">
      <c r="L353" s="13"/>
    </row>
    <row r="354" spans="12:12" x14ac:dyDescent="0.25">
      <c r="L354" s="13"/>
    </row>
    <row r="355" spans="12:12" x14ac:dyDescent="0.25">
      <c r="L355" s="13"/>
    </row>
    <row r="356" spans="12:12" x14ac:dyDescent="0.25">
      <c r="L356" s="13"/>
    </row>
    <row r="357" spans="12:12" x14ac:dyDescent="0.25">
      <c r="L357" s="13"/>
    </row>
    <row r="358" spans="12:12" x14ac:dyDescent="0.25">
      <c r="L358" s="13"/>
    </row>
    <row r="359" spans="12:12" x14ac:dyDescent="0.25">
      <c r="L359" s="13"/>
    </row>
    <row r="360" spans="12:12" x14ac:dyDescent="0.25">
      <c r="L360" s="13"/>
    </row>
    <row r="361" spans="12:12" x14ac:dyDescent="0.25">
      <c r="L361" s="13"/>
    </row>
    <row r="362" spans="12:12" x14ac:dyDescent="0.25">
      <c r="L362" s="13"/>
    </row>
    <row r="363" spans="12:12" x14ac:dyDescent="0.25">
      <c r="L363" s="13"/>
    </row>
    <row r="364" spans="12:12" x14ac:dyDescent="0.25">
      <c r="L364" s="13"/>
    </row>
    <row r="365" spans="12:12" x14ac:dyDescent="0.25">
      <c r="L365" s="13"/>
    </row>
    <row r="366" spans="12:12" x14ac:dyDescent="0.25">
      <c r="L366" s="13"/>
    </row>
    <row r="367" spans="12:12" x14ac:dyDescent="0.25">
      <c r="L367" s="13"/>
    </row>
    <row r="368" spans="12:12" x14ac:dyDescent="0.25">
      <c r="L368" s="13"/>
    </row>
    <row r="369" spans="12:12" x14ac:dyDescent="0.25">
      <c r="L369" s="13"/>
    </row>
    <row r="370" spans="12:12" x14ac:dyDescent="0.25">
      <c r="L370" s="13"/>
    </row>
    <row r="371" spans="12:12" x14ac:dyDescent="0.25">
      <c r="L371" s="13"/>
    </row>
    <row r="372" spans="12:12" x14ac:dyDescent="0.25">
      <c r="L372" s="13"/>
    </row>
    <row r="373" spans="12:12" x14ac:dyDescent="0.25">
      <c r="L373" s="13"/>
    </row>
    <row r="374" spans="12:12" x14ac:dyDescent="0.25">
      <c r="L374" s="13"/>
    </row>
    <row r="375" spans="12:12" x14ac:dyDescent="0.25">
      <c r="L375" s="13"/>
    </row>
    <row r="376" spans="12:12" x14ac:dyDescent="0.25">
      <c r="L376" s="13"/>
    </row>
    <row r="377" spans="12:12" x14ac:dyDescent="0.25">
      <c r="L377" s="13"/>
    </row>
    <row r="378" spans="12:12" x14ac:dyDescent="0.25">
      <c r="L378" s="13"/>
    </row>
    <row r="379" spans="12:12" x14ac:dyDescent="0.25">
      <c r="L379" s="13"/>
    </row>
    <row r="380" spans="12:12" x14ac:dyDescent="0.25">
      <c r="L380" s="13"/>
    </row>
    <row r="381" spans="12:12" x14ac:dyDescent="0.25">
      <c r="L381" s="13"/>
    </row>
    <row r="382" spans="12:12" x14ac:dyDescent="0.25">
      <c r="L382" s="13"/>
    </row>
    <row r="383" spans="12:12" x14ac:dyDescent="0.25">
      <c r="L383" s="13"/>
    </row>
    <row r="384" spans="12:12" x14ac:dyDescent="0.25">
      <c r="L384" s="13"/>
    </row>
    <row r="385" spans="12:12" x14ac:dyDescent="0.25">
      <c r="L385" s="13"/>
    </row>
    <row r="386" spans="12:12" x14ac:dyDescent="0.25">
      <c r="L386" s="13"/>
    </row>
    <row r="387" spans="12:12" x14ac:dyDescent="0.25">
      <c r="L387" s="13"/>
    </row>
    <row r="388" spans="12:12" x14ac:dyDescent="0.25">
      <c r="L388" s="13"/>
    </row>
    <row r="389" spans="12:12" x14ac:dyDescent="0.25">
      <c r="L389" s="13"/>
    </row>
    <row r="390" spans="12:12" x14ac:dyDescent="0.25">
      <c r="L390" s="13"/>
    </row>
    <row r="391" spans="12:12" x14ac:dyDescent="0.25">
      <c r="L391" s="13"/>
    </row>
    <row r="392" spans="12:12" x14ac:dyDescent="0.25">
      <c r="L392" s="13"/>
    </row>
    <row r="393" spans="12:12" x14ac:dyDescent="0.25">
      <c r="L393" s="13"/>
    </row>
    <row r="394" spans="12:12" x14ac:dyDescent="0.25">
      <c r="L394" s="13"/>
    </row>
    <row r="395" spans="12:12" x14ac:dyDescent="0.25">
      <c r="L395" s="13"/>
    </row>
    <row r="396" spans="12:12" x14ac:dyDescent="0.25">
      <c r="L396" s="13"/>
    </row>
    <row r="397" spans="12:12" x14ac:dyDescent="0.25">
      <c r="L397" s="13"/>
    </row>
    <row r="398" spans="12:12" x14ac:dyDescent="0.25">
      <c r="L398" s="13"/>
    </row>
    <row r="399" spans="12:12" x14ac:dyDescent="0.25">
      <c r="L399" s="13"/>
    </row>
    <row r="400" spans="12:12" x14ac:dyDescent="0.25">
      <c r="L400" s="13"/>
    </row>
    <row r="401" spans="12:12" x14ac:dyDescent="0.25">
      <c r="L401" s="13"/>
    </row>
    <row r="402" spans="12:12" x14ac:dyDescent="0.25">
      <c r="L402" s="13"/>
    </row>
    <row r="403" spans="12:12" x14ac:dyDescent="0.25">
      <c r="L403" s="13"/>
    </row>
    <row r="404" spans="12:12" x14ac:dyDescent="0.25">
      <c r="L404" s="13"/>
    </row>
    <row r="405" spans="12:12" x14ac:dyDescent="0.25">
      <c r="L405" s="13"/>
    </row>
    <row r="406" spans="12:12" x14ac:dyDescent="0.25">
      <c r="L406" s="13"/>
    </row>
    <row r="407" spans="12:12" x14ac:dyDescent="0.25">
      <c r="L407" s="13"/>
    </row>
    <row r="408" spans="12:12" x14ac:dyDescent="0.25">
      <c r="L408" s="13"/>
    </row>
    <row r="409" spans="12:12" x14ac:dyDescent="0.25">
      <c r="L409" s="13"/>
    </row>
    <row r="410" spans="12:12" x14ac:dyDescent="0.25">
      <c r="L410" s="13"/>
    </row>
    <row r="411" spans="12:12" x14ac:dyDescent="0.25">
      <c r="L411" s="13"/>
    </row>
    <row r="412" spans="12:12" x14ac:dyDescent="0.25">
      <c r="L412" s="13"/>
    </row>
    <row r="413" spans="12:12" x14ac:dyDescent="0.25">
      <c r="L413" s="13"/>
    </row>
    <row r="414" spans="12:12" x14ac:dyDescent="0.25">
      <c r="L414" s="13"/>
    </row>
    <row r="415" spans="12:12" x14ac:dyDescent="0.25">
      <c r="L415" s="13"/>
    </row>
    <row r="416" spans="12:12" x14ac:dyDescent="0.25">
      <c r="L416" s="13"/>
    </row>
    <row r="417" spans="12:12" x14ac:dyDescent="0.25">
      <c r="L417" s="13"/>
    </row>
    <row r="418" spans="12:12" x14ac:dyDescent="0.25">
      <c r="L418" s="13"/>
    </row>
    <row r="419" spans="12:12" x14ac:dyDescent="0.25">
      <c r="L419" s="13"/>
    </row>
    <row r="420" spans="12:12" x14ac:dyDescent="0.25">
      <c r="L420" s="13"/>
    </row>
    <row r="421" spans="12:12" x14ac:dyDescent="0.25">
      <c r="L421" s="13"/>
    </row>
    <row r="422" spans="12:12" x14ac:dyDescent="0.25">
      <c r="L422" s="13"/>
    </row>
    <row r="423" spans="12:12" x14ac:dyDescent="0.25">
      <c r="L423" s="13"/>
    </row>
    <row r="424" spans="12:12" x14ac:dyDescent="0.25">
      <c r="L424" s="13"/>
    </row>
    <row r="425" spans="12:12" x14ac:dyDescent="0.25">
      <c r="L425" s="13"/>
    </row>
    <row r="426" spans="12:12" x14ac:dyDescent="0.25">
      <c r="L426" s="13"/>
    </row>
    <row r="427" spans="12:12" x14ac:dyDescent="0.25">
      <c r="L427" s="13"/>
    </row>
    <row r="428" spans="12:12" x14ac:dyDescent="0.25">
      <c r="L428" s="13"/>
    </row>
    <row r="429" spans="12:12" x14ac:dyDescent="0.25">
      <c r="L429" s="13"/>
    </row>
    <row r="430" spans="12:12" x14ac:dyDescent="0.25">
      <c r="L430" s="13"/>
    </row>
    <row r="431" spans="12:12" x14ac:dyDescent="0.25">
      <c r="L431" s="13"/>
    </row>
    <row r="432" spans="12:12" x14ac:dyDescent="0.25">
      <c r="L432" s="13"/>
    </row>
    <row r="433" spans="12:12" x14ac:dyDescent="0.25">
      <c r="L433" s="13"/>
    </row>
    <row r="434" spans="12:12" x14ac:dyDescent="0.25">
      <c r="L434" s="13"/>
    </row>
    <row r="435" spans="12:12" x14ac:dyDescent="0.25">
      <c r="L435" s="13"/>
    </row>
    <row r="436" spans="12:12" x14ac:dyDescent="0.25">
      <c r="L436" s="13"/>
    </row>
    <row r="437" spans="12:12" x14ac:dyDescent="0.25">
      <c r="L437" s="13"/>
    </row>
    <row r="438" spans="12:12" x14ac:dyDescent="0.25">
      <c r="L438" s="13"/>
    </row>
    <row r="439" spans="12:12" x14ac:dyDescent="0.25">
      <c r="L439" s="13"/>
    </row>
    <row r="440" spans="12:12" x14ac:dyDescent="0.25">
      <c r="L440" s="13"/>
    </row>
    <row r="441" spans="12:12" x14ac:dyDescent="0.25">
      <c r="L441" s="13"/>
    </row>
    <row r="442" spans="12:12" x14ac:dyDescent="0.25">
      <c r="L442" s="13"/>
    </row>
    <row r="443" spans="12:12" x14ac:dyDescent="0.25">
      <c r="L443" s="13"/>
    </row>
    <row r="444" spans="12:12" x14ac:dyDescent="0.25">
      <c r="L444" s="13"/>
    </row>
    <row r="445" spans="12:12" x14ac:dyDescent="0.25">
      <c r="L445" s="13"/>
    </row>
    <row r="446" spans="12:12" x14ac:dyDescent="0.25">
      <c r="L446" s="13"/>
    </row>
    <row r="447" spans="12:12" x14ac:dyDescent="0.25">
      <c r="L447" s="13"/>
    </row>
    <row r="448" spans="12:12" x14ac:dyDescent="0.25">
      <c r="L448" s="13"/>
    </row>
    <row r="449" spans="12:12" x14ac:dyDescent="0.25">
      <c r="L449" s="13"/>
    </row>
    <row r="450" spans="12:12" x14ac:dyDescent="0.25">
      <c r="L450" s="13"/>
    </row>
    <row r="451" spans="12:12" x14ac:dyDescent="0.25">
      <c r="L451" s="13"/>
    </row>
    <row r="452" spans="12:12" x14ac:dyDescent="0.25">
      <c r="L452" s="13"/>
    </row>
    <row r="453" spans="12:12" x14ac:dyDescent="0.25">
      <c r="L453" s="13"/>
    </row>
    <row r="454" spans="12:12" x14ac:dyDescent="0.25">
      <c r="L454" s="13"/>
    </row>
    <row r="455" spans="12:12" x14ac:dyDescent="0.25">
      <c r="L455" s="13"/>
    </row>
    <row r="456" spans="12:12" x14ac:dyDescent="0.25">
      <c r="L456" s="13"/>
    </row>
    <row r="457" spans="12:12" x14ac:dyDescent="0.25">
      <c r="L457" s="13"/>
    </row>
    <row r="458" spans="12:12" x14ac:dyDescent="0.25">
      <c r="L458" s="13"/>
    </row>
    <row r="459" spans="12:12" x14ac:dyDescent="0.25">
      <c r="L459" s="13"/>
    </row>
    <row r="460" spans="12:12" x14ac:dyDescent="0.25">
      <c r="L460" s="13"/>
    </row>
    <row r="461" spans="12:12" x14ac:dyDescent="0.25">
      <c r="L461" s="13"/>
    </row>
    <row r="462" spans="12:12" x14ac:dyDescent="0.25">
      <c r="L462" s="13"/>
    </row>
    <row r="463" spans="12:12" x14ac:dyDescent="0.25">
      <c r="L463" s="13"/>
    </row>
    <row r="464" spans="12:12" x14ac:dyDescent="0.25">
      <c r="L464" s="13"/>
    </row>
    <row r="465" spans="12:12" x14ac:dyDescent="0.25">
      <c r="L465" s="13"/>
    </row>
    <row r="466" spans="12:12" x14ac:dyDescent="0.25">
      <c r="L466" s="13"/>
    </row>
    <row r="467" spans="12:12" x14ac:dyDescent="0.25">
      <c r="L467" s="13"/>
    </row>
    <row r="468" spans="12:12" x14ac:dyDescent="0.25">
      <c r="L468" s="13"/>
    </row>
    <row r="469" spans="12:12" x14ac:dyDescent="0.25">
      <c r="L469" s="13"/>
    </row>
    <row r="470" spans="12:12" x14ac:dyDescent="0.25">
      <c r="L470" s="13"/>
    </row>
    <row r="471" spans="12:12" x14ac:dyDescent="0.25">
      <c r="L471" s="13"/>
    </row>
    <row r="472" spans="12:12" x14ac:dyDescent="0.25">
      <c r="L472" s="13"/>
    </row>
    <row r="473" spans="12:12" x14ac:dyDescent="0.25">
      <c r="L473" s="13"/>
    </row>
    <row r="474" spans="12:12" x14ac:dyDescent="0.25">
      <c r="L474" s="13"/>
    </row>
    <row r="475" spans="12:12" x14ac:dyDescent="0.25">
      <c r="L475" s="13"/>
    </row>
    <row r="476" spans="12:12" x14ac:dyDescent="0.25">
      <c r="L476" s="13"/>
    </row>
    <row r="477" spans="12:12" x14ac:dyDescent="0.25">
      <c r="L477" s="13"/>
    </row>
    <row r="478" spans="12:12" x14ac:dyDescent="0.25">
      <c r="L478" s="13"/>
    </row>
    <row r="479" spans="12:12" x14ac:dyDescent="0.25">
      <c r="L479" s="13"/>
    </row>
    <row r="480" spans="12:12" x14ac:dyDescent="0.25">
      <c r="L480" s="13"/>
    </row>
    <row r="481" spans="12:12" x14ac:dyDescent="0.25">
      <c r="L481" s="13"/>
    </row>
    <row r="482" spans="12:12" x14ac:dyDescent="0.25">
      <c r="L482" s="13"/>
    </row>
    <row r="483" spans="12:12" x14ac:dyDescent="0.25">
      <c r="L483" s="13"/>
    </row>
    <row r="484" spans="12:12" x14ac:dyDescent="0.25">
      <c r="L484" s="13"/>
    </row>
    <row r="485" spans="12:12" x14ac:dyDescent="0.25">
      <c r="L485" s="13"/>
    </row>
    <row r="486" spans="12:12" x14ac:dyDescent="0.25">
      <c r="L486" s="13"/>
    </row>
    <row r="487" spans="12:12" x14ac:dyDescent="0.25">
      <c r="L487" s="13"/>
    </row>
    <row r="488" spans="12:12" x14ac:dyDescent="0.25">
      <c r="L488" s="13"/>
    </row>
    <row r="489" spans="12:12" x14ac:dyDescent="0.25">
      <c r="L489" s="13"/>
    </row>
    <row r="490" spans="12:12" x14ac:dyDescent="0.25">
      <c r="L490" s="13"/>
    </row>
    <row r="491" spans="12:12" x14ac:dyDescent="0.25">
      <c r="L491" s="13"/>
    </row>
    <row r="492" spans="12:12" x14ac:dyDescent="0.25">
      <c r="L492" s="13"/>
    </row>
    <row r="493" spans="12:12" x14ac:dyDescent="0.25">
      <c r="L493" s="13"/>
    </row>
    <row r="494" spans="12:12" x14ac:dyDescent="0.25">
      <c r="L494" s="13"/>
    </row>
    <row r="495" spans="12:12" x14ac:dyDescent="0.25">
      <c r="L495" s="13"/>
    </row>
    <row r="496" spans="12:12" x14ac:dyDescent="0.25">
      <c r="L496" s="13"/>
    </row>
    <row r="497" spans="12:12" x14ac:dyDescent="0.25">
      <c r="L497" s="13"/>
    </row>
    <row r="498" spans="12:12" x14ac:dyDescent="0.25">
      <c r="L498" s="13"/>
    </row>
    <row r="499" spans="12:12" x14ac:dyDescent="0.25">
      <c r="L499" s="13"/>
    </row>
    <row r="500" spans="12:12" x14ac:dyDescent="0.25">
      <c r="L500" s="13"/>
    </row>
    <row r="501" spans="12:12" x14ac:dyDescent="0.25">
      <c r="L501" s="13"/>
    </row>
    <row r="502" spans="12:12" x14ac:dyDescent="0.25">
      <c r="L502" s="13"/>
    </row>
    <row r="503" spans="12:12" x14ac:dyDescent="0.25">
      <c r="L503" s="13"/>
    </row>
    <row r="504" spans="12:12" x14ac:dyDescent="0.25">
      <c r="L504" s="13"/>
    </row>
    <row r="505" spans="12:12" x14ac:dyDescent="0.25">
      <c r="L505" s="13"/>
    </row>
    <row r="506" spans="12:12" x14ac:dyDescent="0.25">
      <c r="L506" s="13"/>
    </row>
    <row r="507" spans="12:12" x14ac:dyDescent="0.25">
      <c r="L507" s="13"/>
    </row>
    <row r="508" spans="12:12" x14ac:dyDescent="0.25">
      <c r="L508" s="13"/>
    </row>
    <row r="509" spans="12:12" x14ac:dyDescent="0.25">
      <c r="L509" s="13"/>
    </row>
    <row r="510" spans="12:12" x14ac:dyDescent="0.25">
      <c r="L510" s="13"/>
    </row>
    <row r="511" spans="12:12" x14ac:dyDescent="0.25">
      <c r="L511" s="13"/>
    </row>
    <row r="512" spans="12:12" x14ac:dyDescent="0.25">
      <c r="L512" s="13"/>
    </row>
    <row r="513" spans="12:12" x14ac:dyDescent="0.25">
      <c r="L513" s="13"/>
    </row>
    <row r="514" spans="12:12" x14ac:dyDescent="0.25">
      <c r="L514" s="13"/>
    </row>
    <row r="515" spans="12:12" x14ac:dyDescent="0.25">
      <c r="L515" s="13"/>
    </row>
    <row r="516" spans="12:12" x14ac:dyDescent="0.25">
      <c r="L516" s="13"/>
    </row>
    <row r="517" spans="12:12" x14ac:dyDescent="0.25">
      <c r="L517" s="13"/>
    </row>
    <row r="518" spans="12:12" x14ac:dyDescent="0.25">
      <c r="L518" s="13"/>
    </row>
    <row r="519" spans="12:12" x14ac:dyDescent="0.25">
      <c r="L519" s="13"/>
    </row>
    <row r="520" spans="12:12" x14ac:dyDescent="0.25">
      <c r="L520" s="13"/>
    </row>
    <row r="521" spans="12:12" x14ac:dyDescent="0.25">
      <c r="L521" s="13"/>
    </row>
    <row r="522" spans="12:12" x14ac:dyDescent="0.25">
      <c r="L522" s="13"/>
    </row>
    <row r="523" spans="12:12" x14ac:dyDescent="0.25">
      <c r="L523" s="13"/>
    </row>
    <row r="524" spans="12:12" x14ac:dyDescent="0.25">
      <c r="L524" s="13"/>
    </row>
    <row r="525" spans="12:12" x14ac:dyDescent="0.25">
      <c r="L525" s="13"/>
    </row>
    <row r="526" spans="12:12" x14ac:dyDescent="0.25">
      <c r="L526" s="13"/>
    </row>
    <row r="527" spans="12:12" x14ac:dyDescent="0.25">
      <c r="L527" s="13"/>
    </row>
    <row r="528" spans="12:12" x14ac:dyDescent="0.25">
      <c r="L528" s="13"/>
    </row>
    <row r="529" spans="12:12" x14ac:dyDescent="0.25">
      <c r="L529" s="13"/>
    </row>
    <row r="530" spans="12:12" x14ac:dyDescent="0.25">
      <c r="L530" s="13"/>
    </row>
    <row r="531" spans="12:12" x14ac:dyDescent="0.25">
      <c r="L531" s="13"/>
    </row>
    <row r="532" spans="12:12" x14ac:dyDescent="0.25">
      <c r="L532" s="13"/>
    </row>
    <row r="533" spans="12:12" x14ac:dyDescent="0.25">
      <c r="L533" s="13"/>
    </row>
    <row r="534" spans="12:12" x14ac:dyDescent="0.25">
      <c r="L534" s="13"/>
    </row>
    <row r="535" spans="12:12" x14ac:dyDescent="0.25">
      <c r="L535" s="13"/>
    </row>
    <row r="536" spans="12:12" x14ac:dyDescent="0.25">
      <c r="L536" s="13"/>
    </row>
    <row r="537" spans="12:12" x14ac:dyDescent="0.25">
      <c r="L537" s="13"/>
    </row>
    <row r="538" spans="12:12" x14ac:dyDescent="0.25">
      <c r="L538" s="13"/>
    </row>
    <row r="539" spans="12:12" x14ac:dyDescent="0.25">
      <c r="L539" s="13"/>
    </row>
    <row r="540" spans="12:12" x14ac:dyDescent="0.25">
      <c r="L540" s="13"/>
    </row>
    <row r="541" spans="12:12" x14ac:dyDescent="0.25">
      <c r="L541" s="13"/>
    </row>
    <row r="542" spans="12:12" x14ac:dyDescent="0.25">
      <c r="L542" s="13"/>
    </row>
    <row r="543" spans="12:12" x14ac:dyDescent="0.25">
      <c r="L543" s="13"/>
    </row>
    <row r="544" spans="12:12" x14ac:dyDescent="0.25">
      <c r="L544" s="13"/>
    </row>
    <row r="545" spans="12:12" x14ac:dyDescent="0.25">
      <c r="L545" s="13"/>
    </row>
    <row r="546" spans="12:12" x14ac:dyDescent="0.25">
      <c r="L546" s="13"/>
    </row>
    <row r="547" spans="12:12" x14ac:dyDescent="0.25">
      <c r="L547" s="13"/>
    </row>
    <row r="548" spans="12:12" x14ac:dyDescent="0.25">
      <c r="L548" s="13"/>
    </row>
    <row r="549" spans="12:12" x14ac:dyDescent="0.25">
      <c r="L549" s="13"/>
    </row>
    <row r="550" spans="12:12" x14ac:dyDescent="0.25">
      <c r="L550" s="13"/>
    </row>
    <row r="551" spans="12:12" x14ac:dyDescent="0.25">
      <c r="L551" s="13"/>
    </row>
    <row r="552" spans="12:12" x14ac:dyDescent="0.25">
      <c r="L552" s="13"/>
    </row>
    <row r="553" spans="12:12" x14ac:dyDescent="0.25">
      <c r="L553" s="13"/>
    </row>
    <row r="554" spans="12:12" x14ac:dyDescent="0.25">
      <c r="L554" s="13"/>
    </row>
    <row r="555" spans="12:12" x14ac:dyDescent="0.25">
      <c r="L555" s="13"/>
    </row>
    <row r="556" spans="12:12" x14ac:dyDescent="0.25">
      <c r="L556" s="13"/>
    </row>
    <row r="557" spans="12:12" x14ac:dyDescent="0.25">
      <c r="L557" s="13"/>
    </row>
    <row r="558" spans="12:12" x14ac:dyDescent="0.25">
      <c r="L558" s="13"/>
    </row>
    <row r="559" spans="12:12" x14ac:dyDescent="0.25">
      <c r="L559" s="13"/>
    </row>
    <row r="560" spans="12:12" x14ac:dyDescent="0.25">
      <c r="L560" s="13"/>
    </row>
    <row r="561" spans="12:12" x14ac:dyDescent="0.25">
      <c r="L561" s="13"/>
    </row>
    <row r="562" spans="12:12" x14ac:dyDescent="0.25">
      <c r="L562" s="13"/>
    </row>
    <row r="563" spans="12:12" x14ac:dyDescent="0.25">
      <c r="L563" s="13"/>
    </row>
    <row r="564" spans="12:12" x14ac:dyDescent="0.25">
      <c r="L564" s="13"/>
    </row>
    <row r="565" spans="12:12" x14ac:dyDescent="0.25">
      <c r="L565" s="13"/>
    </row>
    <row r="566" spans="12:12" x14ac:dyDescent="0.25">
      <c r="L566" s="13"/>
    </row>
    <row r="567" spans="12:12" x14ac:dyDescent="0.25">
      <c r="L567" s="13"/>
    </row>
    <row r="568" spans="12:12" x14ac:dyDescent="0.25">
      <c r="L568" s="13"/>
    </row>
    <row r="569" spans="12:12" x14ac:dyDescent="0.25">
      <c r="L569" s="13"/>
    </row>
    <row r="570" spans="12:12" x14ac:dyDescent="0.25">
      <c r="L570" s="13"/>
    </row>
    <row r="571" spans="12:12" x14ac:dyDescent="0.25">
      <c r="L571" s="13"/>
    </row>
    <row r="572" spans="12:12" x14ac:dyDescent="0.25">
      <c r="L572" s="13"/>
    </row>
    <row r="573" spans="12:12" x14ac:dyDescent="0.25">
      <c r="L573" s="13"/>
    </row>
    <row r="574" spans="12:12" x14ac:dyDescent="0.25">
      <c r="L574" s="13"/>
    </row>
    <row r="575" spans="12:12" x14ac:dyDescent="0.25">
      <c r="L575" s="13"/>
    </row>
    <row r="576" spans="12:12" x14ac:dyDescent="0.25">
      <c r="L576" s="13"/>
    </row>
    <row r="577" spans="12:12" x14ac:dyDescent="0.25">
      <c r="L577" s="13"/>
    </row>
    <row r="578" spans="12:12" x14ac:dyDescent="0.25">
      <c r="L578" s="13"/>
    </row>
    <row r="579" spans="12:12" x14ac:dyDescent="0.25">
      <c r="L579" s="13"/>
    </row>
    <row r="580" spans="12:12" x14ac:dyDescent="0.25">
      <c r="L580" s="13"/>
    </row>
    <row r="581" spans="12:12" x14ac:dyDescent="0.25">
      <c r="L581" s="13"/>
    </row>
    <row r="582" spans="12:12" x14ac:dyDescent="0.25">
      <c r="L582" s="13"/>
    </row>
    <row r="583" spans="12:12" x14ac:dyDescent="0.25">
      <c r="L583" s="13"/>
    </row>
    <row r="584" spans="12:12" x14ac:dyDescent="0.25">
      <c r="L584" s="13"/>
    </row>
    <row r="585" spans="12:12" x14ac:dyDescent="0.25">
      <c r="L585" s="13"/>
    </row>
    <row r="586" spans="12:12" x14ac:dyDescent="0.25">
      <c r="L586" s="13"/>
    </row>
    <row r="587" spans="12:12" x14ac:dyDescent="0.25">
      <c r="L587" s="13"/>
    </row>
    <row r="588" spans="12:12" x14ac:dyDescent="0.25">
      <c r="L588" s="13"/>
    </row>
    <row r="589" spans="12:12" x14ac:dyDescent="0.25">
      <c r="L589" s="13"/>
    </row>
    <row r="590" spans="12:12" x14ac:dyDescent="0.25">
      <c r="L590" s="13"/>
    </row>
    <row r="591" spans="12:12" x14ac:dyDescent="0.25">
      <c r="L591" s="13"/>
    </row>
    <row r="592" spans="12:12" x14ac:dyDescent="0.25">
      <c r="L592" s="13"/>
    </row>
    <row r="593" spans="12:12" x14ac:dyDescent="0.25">
      <c r="L593" s="13"/>
    </row>
    <row r="594" spans="12:12" x14ac:dyDescent="0.25">
      <c r="L594" s="13"/>
    </row>
    <row r="595" spans="12:12" x14ac:dyDescent="0.25">
      <c r="L595" s="13"/>
    </row>
    <row r="596" spans="12:12" x14ac:dyDescent="0.25">
      <c r="L596" s="13"/>
    </row>
    <row r="597" spans="12:12" x14ac:dyDescent="0.25">
      <c r="L597" s="13"/>
    </row>
    <row r="598" spans="12:12" x14ac:dyDescent="0.25">
      <c r="L598" s="13"/>
    </row>
    <row r="599" spans="12:12" x14ac:dyDescent="0.25">
      <c r="L599" s="13"/>
    </row>
    <row r="600" spans="12:12" x14ac:dyDescent="0.25">
      <c r="L600" s="13"/>
    </row>
    <row r="601" spans="12:12" x14ac:dyDescent="0.25">
      <c r="L601" s="13"/>
    </row>
    <row r="602" spans="12:12" x14ac:dyDescent="0.25">
      <c r="L602" s="13"/>
    </row>
    <row r="603" spans="12:12" x14ac:dyDescent="0.25">
      <c r="L603" s="13"/>
    </row>
    <row r="604" spans="12:12" x14ac:dyDescent="0.25">
      <c r="L604" s="13"/>
    </row>
    <row r="605" spans="12:12" x14ac:dyDescent="0.25">
      <c r="L605" s="13"/>
    </row>
    <row r="606" spans="12:12" x14ac:dyDescent="0.25">
      <c r="L606" s="13"/>
    </row>
    <row r="607" spans="12:12" x14ac:dyDescent="0.25">
      <c r="L607" s="13"/>
    </row>
    <row r="608" spans="12:12" x14ac:dyDescent="0.25">
      <c r="L608" s="13"/>
    </row>
    <row r="609" spans="12:12" x14ac:dyDescent="0.25">
      <c r="L609" s="13"/>
    </row>
    <row r="610" spans="12:12" x14ac:dyDescent="0.25">
      <c r="L610" s="13"/>
    </row>
    <row r="611" spans="12:12" x14ac:dyDescent="0.25">
      <c r="L611" s="13"/>
    </row>
    <row r="612" spans="12:12" x14ac:dyDescent="0.25">
      <c r="L612" s="13"/>
    </row>
    <row r="613" spans="12:12" x14ac:dyDescent="0.25">
      <c r="L613" s="13"/>
    </row>
    <row r="614" spans="12:12" x14ac:dyDescent="0.25">
      <c r="L614" s="13"/>
    </row>
    <row r="615" spans="12:12" x14ac:dyDescent="0.25">
      <c r="L615" s="13"/>
    </row>
    <row r="616" spans="12:12" x14ac:dyDescent="0.25">
      <c r="L616" s="13"/>
    </row>
    <row r="617" spans="12:12" x14ac:dyDescent="0.25">
      <c r="L617" s="13"/>
    </row>
    <row r="618" spans="12:12" x14ac:dyDescent="0.25">
      <c r="L618" s="13"/>
    </row>
    <row r="619" spans="12:12" x14ac:dyDescent="0.25">
      <c r="L619" s="13"/>
    </row>
    <row r="620" spans="12:12" x14ac:dyDescent="0.25">
      <c r="L620" s="13"/>
    </row>
    <row r="621" spans="12:12" x14ac:dyDescent="0.25">
      <c r="L621" s="13"/>
    </row>
    <row r="622" spans="12:12" x14ac:dyDescent="0.25">
      <c r="L622" s="13"/>
    </row>
    <row r="623" spans="12:12" x14ac:dyDescent="0.25">
      <c r="L623" s="13"/>
    </row>
    <row r="624" spans="12:12" x14ac:dyDescent="0.25">
      <c r="L624" s="13"/>
    </row>
    <row r="625" spans="12:12" x14ac:dyDescent="0.25">
      <c r="L625" s="13"/>
    </row>
    <row r="626" spans="12:12" x14ac:dyDescent="0.25">
      <c r="L626" s="13"/>
    </row>
    <row r="627" spans="12:12" x14ac:dyDescent="0.25">
      <c r="L627" s="13"/>
    </row>
    <row r="628" spans="12:12" x14ac:dyDescent="0.25">
      <c r="L628" s="13"/>
    </row>
    <row r="629" spans="12:12" x14ac:dyDescent="0.25">
      <c r="L629" s="13"/>
    </row>
    <row r="630" spans="12:12" x14ac:dyDescent="0.25">
      <c r="L630" s="13"/>
    </row>
    <row r="631" spans="12:12" x14ac:dyDescent="0.25">
      <c r="L631" s="13"/>
    </row>
    <row r="632" spans="12:12" x14ac:dyDescent="0.25">
      <c r="L632" s="13"/>
    </row>
    <row r="633" spans="12:12" x14ac:dyDescent="0.25">
      <c r="L633" s="13"/>
    </row>
    <row r="634" spans="12:12" x14ac:dyDescent="0.25">
      <c r="L634" s="13"/>
    </row>
    <row r="635" spans="12:12" x14ac:dyDescent="0.25">
      <c r="L635" s="13"/>
    </row>
    <row r="636" spans="12:12" x14ac:dyDescent="0.25">
      <c r="L636" s="13"/>
    </row>
    <row r="637" spans="12:12" x14ac:dyDescent="0.25">
      <c r="L637" s="13"/>
    </row>
    <row r="638" spans="12:12" x14ac:dyDescent="0.25">
      <c r="L638" s="13"/>
    </row>
    <row r="639" spans="12:12" x14ac:dyDescent="0.25">
      <c r="L639" s="13"/>
    </row>
    <row r="640" spans="12:12" x14ac:dyDescent="0.25">
      <c r="L640" s="13"/>
    </row>
    <row r="641" spans="12:12" x14ac:dyDescent="0.25">
      <c r="L641" s="13"/>
    </row>
    <row r="642" spans="12:12" x14ac:dyDescent="0.25">
      <c r="L642" s="13"/>
    </row>
    <row r="643" spans="12:12" x14ac:dyDescent="0.25">
      <c r="L643" s="13"/>
    </row>
    <row r="644" spans="12:12" x14ac:dyDescent="0.25">
      <c r="L644" s="13"/>
    </row>
    <row r="645" spans="12:12" x14ac:dyDescent="0.25">
      <c r="L645" s="13"/>
    </row>
    <row r="646" spans="12:12" x14ac:dyDescent="0.25">
      <c r="L646" s="13"/>
    </row>
    <row r="647" spans="12:12" x14ac:dyDescent="0.25">
      <c r="L647" s="13"/>
    </row>
    <row r="648" spans="12:12" x14ac:dyDescent="0.25">
      <c r="L648" s="13"/>
    </row>
    <row r="649" spans="12:12" x14ac:dyDescent="0.25">
      <c r="L649" s="13"/>
    </row>
    <row r="650" spans="12:12" x14ac:dyDescent="0.25">
      <c r="L650" s="13"/>
    </row>
    <row r="651" spans="12:12" x14ac:dyDescent="0.25">
      <c r="L651" s="13"/>
    </row>
    <row r="652" spans="12:12" x14ac:dyDescent="0.25">
      <c r="L652" s="13"/>
    </row>
    <row r="653" spans="12:12" x14ac:dyDescent="0.25">
      <c r="L653" s="13"/>
    </row>
    <row r="654" spans="12:12" x14ac:dyDescent="0.25">
      <c r="L654" s="13"/>
    </row>
    <row r="655" spans="12:12" x14ac:dyDescent="0.25">
      <c r="L655" s="13"/>
    </row>
    <row r="656" spans="12:12" x14ac:dyDescent="0.25">
      <c r="L656" s="13"/>
    </row>
    <row r="657" spans="12:12" x14ac:dyDescent="0.25">
      <c r="L657" s="13"/>
    </row>
    <row r="658" spans="12:12" x14ac:dyDescent="0.25">
      <c r="L658" s="13"/>
    </row>
    <row r="659" spans="12:12" x14ac:dyDescent="0.25">
      <c r="L659" s="13"/>
    </row>
    <row r="660" spans="12:12" x14ac:dyDescent="0.25">
      <c r="L660" s="13"/>
    </row>
    <row r="661" spans="12:12" x14ac:dyDescent="0.25">
      <c r="L661" s="13"/>
    </row>
    <row r="662" spans="12:12" x14ac:dyDescent="0.25">
      <c r="L662" s="13"/>
    </row>
    <row r="663" spans="12:12" x14ac:dyDescent="0.25">
      <c r="L663" s="13"/>
    </row>
    <row r="664" spans="12:12" x14ac:dyDescent="0.25">
      <c r="L664" s="13"/>
    </row>
    <row r="665" spans="12:12" x14ac:dyDescent="0.25">
      <c r="L665" s="13"/>
    </row>
    <row r="666" spans="12:12" x14ac:dyDescent="0.25">
      <c r="L666" s="13"/>
    </row>
    <row r="667" spans="12:12" x14ac:dyDescent="0.25">
      <c r="L667" s="13"/>
    </row>
    <row r="668" spans="12:12" x14ac:dyDescent="0.25">
      <c r="L668" s="13"/>
    </row>
    <row r="669" spans="12:12" x14ac:dyDescent="0.25">
      <c r="L669" s="13"/>
    </row>
    <row r="670" spans="12:12" x14ac:dyDescent="0.25">
      <c r="L670" s="13"/>
    </row>
    <row r="671" spans="12:12" x14ac:dyDescent="0.25">
      <c r="L671" s="13"/>
    </row>
    <row r="672" spans="12:12" x14ac:dyDescent="0.25">
      <c r="L672" s="13"/>
    </row>
    <row r="673" spans="12:12" x14ac:dyDescent="0.25">
      <c r="L673" s="13"/>
    </row>
    <row r="674" spans="12:12" x14ac:dyDescent="0.25">
      <c r="L674" s="13"/>
    </row>
    <row r="675" spans="12:12" x14ac:dyDescent="0.25">
      <c r="L675" s="13"/>
    </row>
    <row r="676" spans="12:12" x14ac:dyDescent="0.25">
      <c r="L676" s="13"/>
    </row>
    <row r="677" spans="12:12" x14ac:dyDescent="0.25">
      <c r="L677" s="13"/>
    </row>
    <row r="678" spans="12:12" x14ac:dyDescent="0.25">
      <c r="L678" s="13"/>
    </row>
    <row r="679" spans="12:12" x14ac:dyDescent="0.25">
      <c r="L679" s="13"/>
    </row>
    <row r="680" spans="12:12" x14ac:dyDescent="0.25">
      <c r="L680" s="13"/>
    </row>
    <row r="681" spans="12:12" x14ac:dyDescent="0.25">
      <c r="L681" s="13"/>
    </row>
    <row r="682" spans="12:12" x14ac:dyDescent="0.25">
      <c r="L682" s="13"/>
    </row>
    <row r="683" spans="12:12" x14ac:dyDescent="0.25">
      <c r="L683" s="13"/>
    </row>
    <row r="684" spans="12:12" x14ac:dyDescent="0.25">
      <c r="L684" s="13"/>
    </row>
    <row r="685" spans="12:12" x14ac:dyDescent="0.25">
      <c r="L685" s="13"/>
    </row>
    <row r="686" spans="12:12" x14ac:dyDescent="0.25">
      <c r="L686" s="13"/>
    </row>
    <row r="687" spans="12:12" x14ac:dyDescent="0.25">
      <c r="L687" s="13"/>
    </row>
    <row r="688" spans="12:12" x14ac:dyDescent="0.25">
      <c r="L688" s="13"/>
    </row>
    <row r="689" spans="12:12" x14ac:dyDescent="0.25">
      <c r="L689" s="13"/>
    </row>
    <row r="690" spans="12:12" x14ac:dyDescent="0.25">
      <c r="L690" s="13"/>
    </row>
    <row r="691" spans="12:12" x14ac:dyDescent="0.25">
      <c r="L691" s="13"/>
    </row>
    <row r="692" spans="12:12" x14ac:dyDescent="0.25">
      <c r="L692" s="13"/>
    </row>
    <row r="693" spans="12:12" x14ac:dyDescent="0.25">
      <c r="L693" s="13"/>
    </row>
    <row r="694" spans="12:12" x14ac:dyDescent="0.25">
      <c r="L694" s="13"/>
    </row>
    <row r="695" spans="12:12" x14ac:dyDescent="0.25">
      <c r="L695" s="13"/>
    </row>
    <row r="696" spans="12:12" x14ac:dyDescent="0.25">
      <c r="L696" s="13"/>
    </row>
    <row r="697" spans="12:12" x14ac:dyDescent="0.25">
      <c r="L697" s="13"/>
    </row>
    <row r="698" spans="12:12" x14ac:dyDescent="0.25">
      <c r="L698" s="13"/>
    </row>
    <row r="699" spans="12:12" x14ac:dyDescent="0.25">
      <c r="L699" s="13"/>
    </row>
    <row r="700" spans="12:12" x14ac:dyDescent="0.25">
      <c r="L700" s="13"/>
    </row>
    <row r="701" spans="12:12" x14ac:dyDescent="0.25">
      <c r="L701" s="13"/>
    </row>
    <row r="702" spans="12:12" x14ac:dyDescent="0.25">
      <c r="L702" s="13"/>
    </row>
    <row r="703" spans="12:12" x14ac:dyDescent="0.25">
      <c r="L703" s="13"/>
    </row>
    <row r="704" spans="12:12" x14ac:dyDescent="0.25">
      <c r="L704" s="13"/>
    </row>
    <row r="705" spans="12:12" x14ac:dyDescent="0.25">
      <c r="L705" s="13"/>
    </row>
    <row r="706" spans="12:12" x14ac:dyDescent="0.25">
      <c r="L706" s="13"/>
    </row>
    <row r="707" spans="12:12" x14ac:dyDescent="0.25">
      <c r="L707" s="13"/>
    </row>
    <row r="708" spans="12:12" x14ac:dyDescent="0.25">
      <c r="L708" s="13"/>
    </row>
    <row r="709" spans="12:12" x14ac:dyDescent="0.25">
      <c r="L709" s="13"/>
    </row>
    <row r="710" spans="12:12" x14ac:dyDescent="0.25">
      <c r="L710" s="13"/>
    </row>
    <row r="711" spans="12:12" x14ac:dyDescent="0.25">
      <c r="L711" s="13"/>
    </row>
    <row r="712" spans="12:12" x14ac:dyDescent="0.25">
      <c r="L712" s="13"/>
    </row>
    <row r="713" spans="12:12" x14ac:dyDescent="0.25">
      <c r="L713" s="13"/>
    </row>
    <row r="714" spans="12:12" x14ac:dyDescent="0.25">
      <c r="L714" s="13"/>
    </row>
    <row r="715" spans="12:12" x14ac:dyDescent="0.25">
      <c r="L715" s="13"/>
    </row>
    <row r="716" spans="12:12" x14ac:dyDescent="0.25">
      <c r="L716" s="13"/>
    </row>
    <row r="717" spans="12:12" x14ac:dyDescent="0.25">
      <c r="L717" s="13"/>
    </row>
    <row r="718" spans="12:12" x14ac:dyDescent="0.25">
      <c r="L718" s="13"/>
    </row>
    <row r="719" spans="12:12" x14ac:dyDescent="0.25">
      <c r="L719" s="13"/>
    </row>
    <row r="720" spans="12:12" x14ac:dyDescent="0.25">
      <c r="L720" s="13"/>
    </row>
    <row r="721" spans="12:12" x14ac:dyDescent="0.25">
      <c r="L721" s="13"/>
    </row>
    <row r="722" spans="12:12" x14ac:dyDescent="0.25">
      <c r="L722" s="13"/>
    </row>
    <row r="723" spans="12:12" x14ac:dyDescent="0.25">
      <c r="L723" s="13"/>
    </row>
    <row r="724" spans="12:12" x14ac:dyDescent="0.25">
      <c r="L724" s="13"/>
    </row>
    <row r="725" spans="12:12" x14ac:dyDescent="0.25">
      <c r="L725" s="13"/>
    </row>
    <row r="726" spans="12:12" x14ac:dyDescent="0.25">
      <c r="L726" s="13"/>
    </row>
    <row r="727" spans="12:12" x14ac:dyDescent="0.25">
      <c r="L727" s="13"/>
    </row>
    <row r="728" spans="12:12" x14ac:dyDescent="0.25">
      <c r="L728" s="13"/>
    </row>
    <row r="729" spans="12:12" x14ac:dyDescent="0.25">
      <c r="L729" s="13"/>
    </row>
    <row r="730" spans="12:12" x14ac:dyDescent="0.25">
      <c r="L730" s="13"/>
    </row>
    <row r="731" spans="12:12" x14ac:dyDescent="0.25">
      <c r="L731" s="13"/>
    </row>
    <row r="732" spans="12:12" x14ac:dyDescent="0.25">
      <c r="L732" s="13"/>
    </row>
    <row r="733" spans="12:12" x14ac:dyDescent="0.25">
      <c r="L733" s="13"/>
    </row>
    <row r="734" spans="12:12" x14ac:dyDescent="0.25">
      <c r="L734" s="13"/>
    </row>
    <row r="735" spans="12:12" x14ac:dyDescent="0.25">
      <c r="L735" s="13"/>
    </row>
    <row r="736" spans="12:12" x14ac:dyDescent="0.25">
      <c r="L736" s="13"/>
    </row>
    <row r="737" spans="12:12" x14ac:dyDescent="0.25">
      <c r="L737" s="13"/>
    </row>
    <row r="738" spans="12:12" x14ac:dyDescent="0.25">
      <c r="L738" s="13"/>
    </row>
    <row r="739" spans="12:12" x14ac:dyDescent="0.25">
      <c r="L739" s="13"/>
    </row>
    <row r="740" spans="12:12" x14ac:dyDescent="0.25">
      <c r="L740" s="13"/>
    </row>
    <row r="741" spans="12:12" x14ac:dyDescent="0.25">
      <c r="L741" s="13"/>
    </row>
    <row r="742" spans="12:12" x14ac:dyDescent="0.25">
      <c r="L742" s="13"/>
    </row>
    <row r="743" spans="12:12" x14ac:dyDescent="0.25">
      <c r="L743" s="13"/>
    </row>
    <row r="744" spans="12:12" x14ac:dyDescent="0.25">
      <c r="L744" s="13"/>
    </row>
    <row r="745" spans="12:12" x14ac:dyDescent="0.25">
      <c r="L745" s="13"/>
    </row>
    <row r="746" spans="12:12" x14ac:dyDescent="0.25">
      <c r="L746" s="13"/>
    </row>
    <row r="747" spans="12:12" x14ac:dyDescent="0.25">
      <c r="L747" s="13"/>
    </row>
    <row r="748" spans="12:12" x14ac:dyDescent="0.25">
      <c r="L748" s="13"/>
    </row>
    <row r="749" spans="12:12" x14ac:dyDescent="0.25">
      <c r="L749" s="13"/>
    </row>
    <row r="750" spans="12:12" x14ac:dyDescent="0.25">
      <c r="L750" s="13"/>
    </row>
    <row r="751" spans="12:12" x14ac:dyDescent="0.25">
      <c r="L751" s="13"/>
    </row>
    <row r="752" spans="12:12" x14ac:dyDescent="0.25">
      <c r="L752" s="13"/>
    </row>
    <row r="753" spans="12:12" x14ac:dyDescent="0.25">
      <c r="L753" s="13"/>
    </row>
    <row r="754" spans="12:12" x14ac:dyDescent="0.25">
      <c r="L754" s="13"/>
    </row>
    <row r="755" spans="12:12" x14ac:dyDescent="0.25">
      <c r="L755" s="13"/>
    </row>
    <row r="756" spans="12:12" x14ac:dyDescent="0.25">
      <c r="L756" s="13"/>
    </row>
    <row r="757" spans="12:12" x14ac:dyDescent="0.25">
      <c r="L757" s="13"/>
    </row>
    <row r="758" spans="12:12" x14ac:dyDescent="0.25">
      <c r="L758" s="13"/>
    </row>
    <row r="759" spans="12:12" x14ac:dyDescent="0.25">
      <c r="L759" s="13"/>
    </row>
    <row r="760" spans="12:12" x14ac:dyDescent="0.25">
      <c r="L760" s="13"/>
    </row>
    <row r="761" spans="12:12" x14ac:dyDescent="0.25">
      <c r="L761" s="13"/>
    </row>
    <row r="762" spans="12:12" x14ac:dyDescent="0.25">
      <c r="L762" s="13"/>
    </row>
    <row r="763" spans="12:12" x14ac:dyDescent="0.25">
      <c r="L763" s="13"/>
    </row>
    <row r="764" spans="12:12" x14ac:dyDescent="0.25">
      <c r="L764" s="13"/>
    </row>
    <row r="765" spans="12:12" x14ac:dyDescent="0.25">
      <c r="L765" s="13"/>
    </row>
    <row r="766" spans="12:12" x14ac:dyDescent="0.25">
      <c r="L766" s="13"/>
    </row>
    <row r="767" spans="12:12" x14ac:dyDescent="0.25">
      <c r="L767" s="13"/>
    </row>
    <row r="768" spans="12:12" x14ac:dyDescent="0.25">
      <c r="L768" s="13"/>
    </row>
    <row r="769" spans="12:12" x14ac:dyDescent="0.25">
      <c r="L769" s="13"/>
    </row>
    <row r="770" spans="12:12" x14ac:dyDescent="0.25">
      <c r="L770" s="13"/>
    </row>
    <row r="771" spans="12:12" x14ac:dyDescent="0.25">
      <c r="L771" s="13"/>
    </row>
    <row r="772" spans="12:12" x14ac:dyDescent="0.25">
      <c r="L772" s="13"/>
    </row>
    <row r="773" spans="12:12" x14ac:dyDescent="0.25">
      <c r="L773" s="13"/>
    </row>
    <row r="774" spans="12:12" x14ac:dyDescent="0.25">
      <c r="L774" s="13"/>
    </row>
    <row r="775" spans="12:12" x14ac:dyDescent="0.25">
      <c r="L775" s="13"/>
    </row>
    <row r="776" spans="12:12" x14ac:dyDescent="0.25">
      <c r="L776" s="13"/>
    </row>
    <row r="777" spans="12:12" x14ac:dyDescent="0.25">
      <c r="L777" s="13"/>
    </row>
    <row r="778" spans="12:12" x14ac:dyDescent="0.25">
      <c r="L778" s="13"/>
    </row>
    <row r="779" spans="12:12" x14ac:dyDescent="0.25">
      <c r="L779" s="13"/>
    </row>
    <row r="780" spans="12:12" x14ac:dyDescent="0.25">
      <c r="L780" s="13"/>
    </row>
    <row r="781" spans="12:12" x14ac:dyDescent="0.25">
      <c r="L781" s="13"/>
    </row>
    <row r="782" spans="12:12" x14ac:dyDescent="0.25">
      <c r="L782" s="13"/>
    </row>
    <row r="783" spans="12:12" x14ac:dyDescent="0.25">
      <c r="L783" s="13"/>
    </row>
    <row r="784" spans="12:12" x14ac:dyDescent="0.25">
      <c r="L784" s="13"/>
    </row>
    <row r="785" spans="12:12" x14ac:dyDescent="0.25">
      <c r="L785" s="13"/>
    </row>
    <row r="786" spans="12:12" x14ac:dyDescent="0.25">
      <c r="L786" s="13"/>
    </row>
    <row r="787" spans="12:12" x14ac:dyDescent="0.25">
      <c r="L787" s="13"/>
    </row>
    <row r="788" spans="12:12" x14ac:dyDescent="0.25">
      <c r="L788" s="13"/>
    </row>
    <row r="789" spans="12:12" x14ac:dyDescent="0.25">
      <c r="L789" s="13"/>
    </row>
    <row r="790" spans="12:12" x14ac:dyDescent="0.25">
      <c r="L790" s="13"/>
    </row>
    <row r="791" spans="12:12" x14ac:dyDescent="0.25">
      <c r="L791" s="13"/>
    </row>
    <row r="792" spans="12:12" x14ac:dyDescent="0.25">
      <c r="L792" s="13"/>
    </row>
    <row r="793" spans="12:12" x14ac:dyDescent="0.25">
      <c r="L793" s="13"/>
    </row>
    <row r="794" spans="12:12" x14ac:dyDescent="0.25">
      <c r="L794" s="13"/>
    </row>
    <row r="795" spans="12:12" x14ac:dyDescent="0.25">
      <c r="L795" s="13"/>
    </row>
    <row r="796" spans="12:12" x14ac:dyDescent="0.25">
      <c r="L796" s="13"/>
    </row>
    <row r="797" spans="12:12" x14ac:dyDescent="0.25">
      <c r="L797" s="13"/>
    </row>
    <row r="798" spans="12:12" x14ac:dyDescent="0.25">
      <c r="L798" s="13"/>
    </row>
    <row r="799" spans="12:12" x14ac:dyDescent="0.25">
      <c r="L799" s="13"/>
    </row>
    <row r="800" spans="12:12" x14ac:dyDescent="0.25">
      <c r="L800" s="13"/>
    </row>
    <row r="801" spans="12:12" x14ac:dyDescent="0.25">
      <c r="L801" s="13"/>
    </row>
    <row r="802" spans="12:12" x14ac:dyDescent="0.25">
      <c r="L802" s="13"/>
    </row>
    <row r="803" spans="12:12" x14ac:dyDescent="0.25">
      <c r="L803" s="13"/>
    </row>
    <row r="804" spans="12:12" x14ac:dyDescent="0.25">
      <c r="L804" s="13"/>
    </row>
    <row r="805" spans="12:12" x14ac:dyDescent="0.25">
      <c r="L805" s="13"/>
    </row>
    <row r="806" spans="12:12" x14ac:dyDescent="0.25">
      <c r="L806" s="13"/>
    </row>
    <row r="807" spans="12:12" x14ac:dyDescent="0.25">
      <c r="L807" s="13"/>
    </row>
    <row r="808" spans="12:12" x14ac:dyDescent="0.25">
      <c r="L808" s="13"/>
    </row>
    <row r="809" spans="12:12" x14ac:dyDescent="0.25">
      <c r="L809" s="13"/>
    </row>
    <row r="810" spans="12:12" x14ac:dyDescent="0.25">
      <c r="L810" s="13"/>
    </row>
    <row r="811" spans="12:12" x14ac:dyDescent="0.25">
      <c r="L811" s="13"/>
    </row>
    <row r="812" spans="12:12" x14ac:dyDescent="0.25">
      <c r="L812" s="13"/>
    </row>
    <row r="813" spans="12:12" x14ac:dyDescent="0.25">
      <c r="L813" s="13"/>
    </row>
    <row r="814" spans="12:12" x14ac:dyDescent="0.25">
      <c r="L814" s="13"/>
    </row>
    <row r="815" spans="12:12" x14ac:dyDescent="0.25">
      <c r="L815" s="13"/>
    </row>
    <row r="816" spans="12:12" x14ac:dyDescent="0.25">
      <c r="L816" s="13"/>
    </row>
    <row r="817" spans="12:12" x14ac:dyDescent="0.25">
      <c r="L817" s="13"/>
    </row>
    <row r="818" spans="12:12" x14ac:dyDescent="0.25">
      <c r="L818" s="13"/>
    </row>
    <row r="819" spans="12:12" x14ac:dyDescent="0.25">
      <c r="L819" s="13"/>
    </row>
    <row r="820" spans="12:12" x14ac:dyDescent="0.25">
      <c r="L820" s="13"/>
    </row>
    <row r="821" spans="12:12" x14ac:dyDescent="0.25">
      <c r="L821" s="13"/>
    </row>
    <row r="822" spans="12:12" x14ac:dyDescent="0.25">
      <c r="L822" s="13"/>
    </row>
    <row r="823" spans="12:12" x14ac:dyDescent="0.25">
      <c r="L823" s="13"/>
    </row>
    <row r="824" spans="12:12" x14ac:dyDescent="0.25">
      <c r="L824" s="13"/>
    </row>
    <row r="825" spans="12:12" x14ac:dyDescent="0.25">
      <c r="L825" s="13"/>
    </row>
    <row r="826" spans="12:12" x14ac:dyDescent="0.25">
      <c r="L826" s="13"/>
    </row>
    <row r="827" spans="12:12" x14ac:dyDescent="0.25">
      <c r="L827" s="13"/>
    </row>
    <row r="828" spans="12:12" x14ac:dyDescent="0.25">
      <c r="L828" s="13"/>
    </row>
    <row r="829" spans="12:12" x14ac:dyDescent="0.25">
      <c r="L829" s="13"/>
    </row>
    <row r="830" spans="12:12" x14ac:dyDescent="0.25">
      <c r="L830" s="13"/>
    </row>
    <row r="831" spans="12:12" x14ac:dyDescent="0.25">
      <c r="L831" s="13"/>
    </row>
    <row r="832" spans="12:12" x14ac:dyDescent="0.25">
      <c r="L832" s="13"/>
    </row>
    <row r="833" spans="12:12" x14ac:dyDescent="0.25">
      <c r="L833" s="13"/>
    </row>
    <row r="834" spans="12:12" x14ac:dyDescent="0.25">
      <c r="L834" s="13"/>
    </row>
    <row r="835" spans="12:12" x14ac:dyDescent="0.25">
      <c r="L835" s="13"/>
    </row>
    <row r="836" spans="12:12" x14ac:dyDescent="0.25">
      <c r="L836" s="13"/>
    </row>
    <row r="837" spans="12:12" x14ac:dyDescent="0.25">
      <c r="L837" s="13"/>
    </row>
    <row r="838" spans="12:12" x14ac:dyDescent="0.25">
      <c r="L838" s="13"/>
    </row>
    <row r="839" spans="12:12" x14ac:dyDescent="0.25">
      <c r="L839" s="13"/>
    </row>
    <row r="840" spans="12:12" x14ac:dyDescent="0.25">
      <c r="L840" s="13"/>
    </row>
    <row r="841" spans="12:12" x14ac:dyDescent="0.25">
      <c r="L841" s="13"/>
    </row>
    <row r="842" spans="12:12" x14ac:dyDescent="0.25">
      <c r="L842" s="13"/>
    </row>
    <row r="843" spans="12:12" x14ac:dyDescent="0.25">
      <c r="L843" s="13"/>
    </row>
    <row r="844" spans="12:12" x14ac:dyDescent="0.25">
      <c r="L844" s="13"/>
    </row>
    <row r="845" spans="12:12" x14ac:dyDescent="0.25">
      <c r="L845" s="13"/>
    </row>
    <row r="846" spans="12:12" x14ac:dyDescent="0.25">
      <c r="L846" s="13"/>
    </row>
    <row r="847" spans="12:12" x14ac:dyDescent="0.25">
      <c r="L847" s="13"/>
    </row>
    <row r="848" spans="12:12" x14ac:dyDescent="0.25">
      <c r="L848" s="13"/>
    </row>
    <row r="849" spans="12:12" x14ac:dyDescent="0.25">
      <c r="L849" s="13"/>
    </row>
    <row r="850" spans="12:12" x14ac:dyDescent="0.25">
      <c r="L850" s="13"/>
    </row>
    <row r="851" spans="12:12" x14ac:dyDescent="0.25">
      <c r="L851" s="13"/>
    </row>
    <row r="852" spans="12:12" x14ac:dyDescent="0.25">
      <c r="L852" s="13"/>
    </row>
    <row r="853" spans="12:12" x14ac:dyDescent="0.25">
      <c r="L853" s="13"/>
    </row>
    <row r="854" spans="12:12" x14ac:dyDescent="0.25">
      <c r="L854" s="13"/>
    </row>
    <row r="855" spans="12:12" x14ac:dyDescent="0.25">
      <c r="L855" s="13"/>
    </row>
    <row r="856" spans="12:12" x14ac:dyDescent="0.25">
      <c r="L856" s="13"/>
    </row>
    <row r="857" spans="12:12" x14ac:dyDescent="0.25">
      <c r="L857" s="13"/>
    </row>
    <row r="858" spans="12:12" x14ac:dyDescent="0.25">
      <c r="L858" s="13"/>
    </row>
    <row r="859" spans="12:12" x14ac:dyDescent="0.25">
      <c r="L859" s="13"/>
    </row>
    <row r="860" spans="12:12" x14ac:dyDescent="0.25">
      <c r="L860" s="13"/>
    </row>
    <row r="861" spans="12:12" x14ac:dyDescent="0.25">
      <c r="L861" s="13"/>
    </row>
    <row r="862" spans="12:12" x14ac:dyDescent="0.25">
      <c r="L862" s="13"/>
    </row>
    <row r="863" spans="12:12" x14ac:dyDescent="0.25">
      <c r="L863" s="13"/>
    </row>
    <row r="864" spans="12:12" x14ac:dyDescent="0.25">
      <c r="L864" s="13"/>
    </row>
    <row r="865" spans="12:12" x14ac:dyDescent="0.25">
      <c r="L865" s="13"/>
    </row>
    <row r="866" spans="12:12" x14ac:dyDescent="0.25">
      <c r="L866" s="13"/>
    </row>
    <row r="867" spans="12:12" x14ac:dyDescent="0.25">
      <c r="L867" s="13"/>
    </row>
    <row r="868" spans="12:12" x14ac:dyDescent="0.25">
      <c r="L868" s="13"/>
    </row>
    <row r="869" spans="12:12" x14ac:dyDescent="0.25">
      <c r="L869" s="13"/>
    </row>
    <row r="870" spans="12:12" x14ac:dyDescent="0.25">
      <c r="L870" s="13"/>
    </row>
    <row r="871" spans="12:12" x14ac:dyDescent="0.25">
      <c r="L871" s="13"/>
    </row>
    <row r="872" spans="12:12" x14ac:dyDescent="0.25">
      <c r="L872" s="13"/>
    </row>
    <row r="873" spans="12:12" x14ac:dyDescent="0.25">
      <c r="L873" s="13"/>
    </row>
    <row r="874" spans="12:12" x14ac:dyDescent="0.25">
      <c r="L874" s="13"/>
    </row>
    <row r="875" spans="12:12" x14ac:dyDescent="0.25">
      <c r="L875" s="13"/>
    </row>
    <row r="876" spans="12:12" x14ac:dyDescent="0.25">
      <c r="L876" s="13"/>
    </row>
    <row r="877" spans="12:12" x14ac:dyDescent="0.25">
      <c r="L877" s="13"/>
    </row>
    <row r="878" spans="12:12" x14ac:dyDescent="0.25">
      <c r="L878" s="13"/>
    </row>
    <row r="879" spans="12:12" x14ac:dyDescent="0.25">
      <c r="L879" s="13"/>
    </row>
    <row r="880" spans="12:12" x14ac:dyDescent="0.25">
      <c r="L880" s="13"/>
    </row>
    <row r="881" spans="12:12" x14ac:dyDescent="0.25">
      <c r="L881" s="13"/>
    </row>
    <row r="882" spans="12:12" x14ac:dyDescent="0.25">
      <c r="L882" s="13"/>
    </row>
    <row r="883" spans="12:12" x14ac:dyDescent="0.25">
      <c r="L883" s="13"/>
    </row>
    <row r="884" spans="12:12" x14ac:dyDescent="0.25">
      <c r="L884" s="13"/>
    </row>
    <row r="885" spans="12:12" x14ac:dyDescent="0.25">
      <c r="L885" s="13"/>
    </row>
    <row r="886" spans="12:12" x14ac:dyDescent="0.25">
      <c r="L886" s="13"/>
    </row>
    <row r="887" spans="12:12" x14ac:dyDescent="0.25">
      <c r="L887" s="13"/>
    </row>
    <row r="888" spans="12:12" x14ac:dyDescent="0.25">
      <c r="L888" s="13"/>
    </row>
    <row r="889" spans="12:12" x14ac:dyDescent="0.25">
      <c r="L889" s="13"/>
    </row>
    <row r="890" spans="12:12" x14ac:dyDescent="0.25">
      <c r="L890" s="13"/>
    </row>
    <row r="891" spans="12:12" x14ac:dyDescent="0.25">
      <c r="L891" s="13"/>
    </row>
    <row r="892" spans="12:12" x14ac:dyDescent="0.25">
      <c r="L892" s="13"/>
    </row>
    <row r="893" spans="12:12" x14ac:dyDescent="0.25">
      <c r="L893" s="13"/>
    </row>
    <row r="894" spans="12:12" x14ac:dyDescent="0.25">
      <c r="L894" s="13"/>
    </row>
    <row r="895" spans="12:12" x14ac:dyDescent="0.25">
      <c r="L895" s="13"/>
    </row>
    <row r="896" spans="12:12" x14ac:dyDescent="0.25">
      <c r="L896" s="13"/>
    </row>
    <row r="897" spans="12:12" x14ac:dyDescent="0.25">
      <c r="L897" s="13"/>
    </row>
    <row r="898" spans="12:12" x14ac:dyDescent="0.25">
      <c r="L898" s="13"/>
    </row>
    <row r="899" spans="12:12" x14ac:dyDescent="0.25">
      <c r="L899" s="13"/>
    </row>
    <row r="900" spans="12:12" x14ac:dyDescent="0.25">
      <c r="L900" s="13"/>
    </row>
    <row r="901" spans="12:12" x14ac:dyDescent="0.25">
      <c r="L901" s="13"/>
    </row>
    <row r="902" spans="12:12" x14ac:dyDescent="0.25">
      <c r="L902" s="13"/>
    </row>
    <row r="903" spans="12:12" x14ac:dyDescent="0.25">
      <c r="L903" s="13"/>
    </row>
    <row r="904" spans="12:12" x14ac:dyDescent="0.25">
      <c r="L904" s="13"/>
    </row>
    <row r="905" spans="12:12" x14ac:dyDescent="0.25">
      <c r="L905" s="13"/>
    </row>
    <row r="906" spans="12:12" x14ac:dyDescent="0.25">
      <c r="L906" s="13"/>
    </row>
    <row r="907" spans="12:12" x14ac:dyDescent="0.25">
      <c r="L907" s="13"/>
    </row>
    <row r="908" spans="12:12" x14ac:dyDescent="0.25">
      <c r="L908" s="13"/>
    </row>
    <row r="909" spans="12:12" x14ac:dyDescent="0.25">
      <c r="L909" s="13"/>
    </row>
    <row r="910" spans="12:12" x14ac:dyDescent="0.25">
      <c r="L910" s="13"/>
    </row>
    <row r="911" spans="12:12" x14ac:dyDescent="0.25">
      <c r="L911" s="13"/>
    </row>
    <row r="912" spans="12:12" x14ac:dyDescent="0.25">
      <c r="L912" s="13"/>
    </row>
    <row r="913" spans="12:12" x14ac:dyDescent="0.25">
      <c r="L913" s="13"/>
    </row>
    <row r="914" spans="12:12" x14ac:dyDescent="0.25">
      <c r="L914" s="13"/>
    </row>
    <row r="915" spans="12:12" x14ac:dyDescent="0.25">
      <c r="L915" s="13"/>
    </row>
    <row r="916" spans="12:12" x14ac:dyDescent="0.25">
      <c r="L916" s="13"/>
    </row>
    <row r="917" spans="12:12" x14ac:dyDescent="0.25">
      <c r="L917" s="13"/>
    </row>
    <row r="918" spans="12:12" x14ac:dyDescent="0.25">
      <c r="L918" s="13"/>
    </row>
    <row r="919" spans="12:12" x14ac:dyDescent="0.25">
      <c r="L919" s="13"/>
    </row>
    <row r="920" spans="12:12" x14ac:dyDescent="0.25">
      <c r="L920" s="13"/>
    </row>
    <row r="921" spans="12:12" x14ac:dyDescent="0.25">
      <c r="L921" s="13"/>
    </row>
    <row r="922" spans="12:12" x14ac:dyDescent="0.25">
      <c r="L922" s="13"/>
    </row>
    <row r="923" spans="12:12" x14ac:dyDescent="0.25">
      <c r="L923" s="13"/>
    </row>
    <row r="924" spans="12:12" x14ac:dyDescent="0.25">
      <c r="L924" s="13"/>
    </row>
    <row r="925" spans="12:12" x14ac:dyDescent="0.25">
      <c r="L925" s="13"/>
    </row>
    <row r="926" spans="12:12" x14ac:dyDescent="0.25">
      <c r="L926" s="13"/>
    </row>
    <row r="927" spans="12:12" x14ac:dyDescent="0.25">
      <c r="L927" s="13"/>
    </row>
    <row r="928" spans="12:12" x14ac:dyDescent="0.25">
      <c r="L928" s="13"/>
    </row>
    <row r="929" spans="12:12" x14ac:dyDescent="0.25">
      <c r="L929" s="13"/>
    </row>
    <row r="930" spans="12:12" x14ac:dyDescent="0.25">
      <c r="L930" s="13"/>
    </row>
    <row r="931" spans="12:12" x14ac:dyDescent="0.25">
      <c r="L931" s="13"/>
    </row>
    <row r="932" spans="12:12" x14ac:dyDescent="0.25">
      <c r="L932" s="13"/>
    </row>
    <row r="933" spans="12:12" x14ac:dyDescent="0.25">
      <c r="L933" s="13"/>
    </row>
    <row r="934" spans="12:12" x14ac:dyDescent="0.25">
      <c r="L934" s="13"/>
    </row>
    <row r="935" spans="12:12" x14ac:dyDescent="0.25">
      <c r="L935" s="13"/>
    </row>
    <row r="936" spans="12:12" x14ac:dyDescent="0.25">
      <c r="L936" s="13"/>
    </row>
    <row r="937" spans="12:12" x14ac:dyDescent="0.25">
      <c r="L937" s="13"/>
    </row>
    <row r="938" spans="12:12" x14ac:dyDescent="0.25">
      <c r="L938" s="13"/>
    </row>
    <row r="939" spans="12:12" x14ac:dyDescent="0.25">
      <c r="L939" s="13"/>
    </row>
    <row r="940" spans="12:12" x14ac:dyDescent="0.25">
      <c r="L940" s="13"/>
    </row>
    <row r="941" spans="12:12" x14ac:dyDescent="0.25">
      <c r="L941" s="13"/>
    </row>
    <row r="942" spans="12:12" x14ac:dyDescent="0.25">
      <c r="L942" s="13"/>
    </row>
    <row r="943" spans="12:12" x14ac:dyDescent="0.25">
      <c r="L943" s="13"/>
    </row>
    <row r="944" spans="12:12" x14ac:dyDescent="0.25">
      <c r="L944" s="13"/>
    </row>
    <row r="945" spans="12:12" x14ac:dyDescent="0.25">
      <c r="L945" s="13"/>
    </row>
    <row r="946" spans="12:12" x14ac:dyDescent="0.25">
      <c r="L946" s="13"/>
    </row>
    <row r="947" spans="12:12" x14ac:dyDescent="0.25">
      <c r="L947" s="13"/>
    </row>
    <row r="948" spans="12:12" x14ac:dyDescent="0.25">
      <c r="L948" s="13"/>
    </row>
    <row r="949" spans="12:12" x14ac:dyDescent="0.25">
      <c r="L949" s="13"/>
    </row>
    <row r="950" spans="12:12" x14ac:dyDescent="0.25">
      <c r="L950" s="13"/>
    </row>
    <row r="951" spans="12:12" x14ac:dyDescent="0.25">
      <c r="L951" s="13"/>
    </row>
    <row r="952" spans="12:12" x14ac:dyDescent="0.25">
      <c r="L952" s="13"/>
    </row>
    <row r="953" spans="12:12" x14ac:dyDescent="0.25">
      <c r="L953" s="13"/>
    </row>
    <row r="954" spans="12:12" x14ac:dyDescent="0.25">
      <c r="L954" s="13"/>
    </row>
    <row r="955" spans="12:12" x14ac:dyDescent="0.25">
      <c r="L955" s="13"/>
    </row>
    <row r="956" spans="12:12" x14ac:dyDescent="0.25">
      <c r="L956" s="13"/>
    </row>
    <row r="957" spans="12:12" x14ac:dyDescent="0.25">
      <c r="L957" s="13"/>
    </row>
    <row r="958" spans="12:12" x14ac:dyDescent="0.25">
      <c r="L958" s="13"/>
    </row>
    <row r="959" spans="12:12" x14ac:dyDescent="0.25">
      <c r="L959" s="13"/>
    </row>
    <row r="960" spans="12:12" x14ac:dyDescent="0.25">
      <c r="L960" s="13"/>
    </row>
    <row r="961" spans="12:12" x14ac:dyDescent="0.25">
      <c r="L961" s="13"/>
    </row>
    <row r="962" spans="12:12" x14ac:dyDescent="0.25">
      <c r="L962" s="13"/>
    </row>
    <row r="963" spans="12:12" x14ac:dyDescent="0.25">
      <c r="L963" s="13"/>
    </row>
    <row r="964" spans="12:12" x14ac:dyDescent="0.25">
      <c r="L964" s="13"/>
    </row>
    <row r="965" spans="12:12" x14ac:dyDescent="0.25">
      <c r="L965" s="13"/>
    </row>
    <row r="966" spans="12:12" x14ac:dyDescent="0.25">
      <c r="L966" s="13"/>
    </row>
    <row r="967" spans="12:12" x14ac:dyDescent="0.25">
      <c r="L967" s="13"/>
    </row>
    <row r="968" spans="12:12" x14ac:dyDescent="0.25">
      <c r="L968" s="13"/>
    </row>
    <row r="969" spans="12:12" x14ac:dyDescent="0.25">
      <c r="L969" s="13"/>
    </row>
    <row r="970" spans="12:12" x14ac:dyDescent="0.25">
      <c r="L970" s="13"/>
    </row>
    <row r="971" spans="12:12" x14ac:dyDescent="0.25">
      <c r="L971" s="13"/>
    </row>
    <row r="972" spans="12:12" x14ac:dyDescent="0.25">
      <c r="L972" s="13"/>
    </row>
    <row r="973" spans="12:12" x14ac:dyDescent="0.25">
      <c r="L973" s="13"/>
    </row>
    <row r="974" spans="12:12" x14ac:dyDescent="0.25">
      <c r="L974" s="13"/>
    </row>
    <row r="975" spans="12:12" x14ac:dyDescent="0.25">
      <c r="L975" s="13"/>
    </row>
    <row r="976" spans="12:12" x14ac:dyDescent="0.25">
      <c r="L976" s="13"/>
    </row>
    <row r="977" spans="12:12" x14ac:dyDescent="0.25">
      <c r="L977" s="13"/>
    </row>
    <row r="978" spans="12:12" x14ac:dyDescent="0.25">
      <c r="L978" s="13"/>
    </row>
    <row r="979" spans="12:12" x14ac:dyDescent="0.25">
      <c r="L979" s="13"/>
    </row>
    <row r="980" spans="12:12" x14ac:dyDescent="0.25">
      <c r="L980" s="13"/>
    </row>
    <row r="981" spans="12:12" x14ac:dyDescent="0.25">
      <c r="L981" s="13"/>
    </row>
    <row r="982" spans="12:12" x14ac:dyDescent="0.25">
      <c r="L982" s="13"/>
    </row>
    <row r="983" spans="12:12" x14ac:dyDescent="0.25">
      <c r="L983" s="13"/>
    </row>
    <row r="984" spans="12:12" x14ac:dyDescent="0.25">
      <c r="L984" s="13"/>
    </row>
    <row r="985" spans="12:12" x14ac:dyDescent="0.25">
      <c r="L985" s="13"/>
    </row>
    <row r="986" spans="12:12" x14ac:dyDescent="0.25">
      <c r="L986" s="13"/>
    </row>
    <row r="987" spans="12:12" x14ac:dyDescent="0.25">
      <c r="L987" s="13"/>
    </row>
    <row r="988" spans="12:12" x14ac:dyDescent="0.25">
      <c r="L988" s="13"/>
    </row>
    <row r="989" spans="12:12" x14ac:dyDescent="0.25">
      <c r="L989" s="13"/>
    </row>
    <row r="990" spans="12:12" x14ac:dyDescent="0.25">
      <c r="L990" s="13"/>
    </row>
    <row r="991" spans="12:12" x14ac:dyDescent="0.25">
      <c r="L991" s="13"/>
    </row>
    <row r="992" spans="12:12" x14ac:dyDescent="0.25">
      <c r="L992" s="13"/>
    </row>
    <row r="993" spans="12:12" x14ac:dyDescent="0.25">
      <c r="L993" s="13"/>
    </row>
    <row r="994" spans="12:12" x14ac:dyDescent="0.25">
      <c r="L994" s="13"/>
    </row>
    <row r="995" spans="12:12" x14ac:dyDescent="0.25">
      <c r="L995" s="13"/>
    </row>
    <row r="996" spans="12:12" x14ac:dyDescent="0.25">
      <c r="L996" s="13"/>
    </row>
    <row r="997" spans="12:12" x14ac:dyDescent="0.25">
      <c r="L997" s="13"/>
    </row>
    <row r="998" spans="12:12" x14ac:dyDescent="0.25">
      <c r="L998" s="13"/>
    </row>
  </sheetData>
  <sheetProtection algorithmName="SHA-512" hashValue="ezjXzbw4x72KDT/HUxZF64WPLdToa0CSQzk3kcyupIEDcRp697bEYsmcN0qKOs3mItJPAq+S/1i56In7mE2pqQ==" saltValue="WPKWCa1h9aC5RKtW50A4fg==" spinCount="100000" sheet="1" formatCells="0" formatColumns="0" formatRows="0" sort="0" autoFilter="0" pivotTables="0"/>
  <autoFilter ref="A6:X6" xr:uid="{00000000-0001-0000-1800-000000000000}"/>
  <mergeCells count="3">
    <mergeCell ref="A1:C1"/>
    <mergeCell ref="D1:I1"/>
    <mergeCell ref="F4:H4"/>
  </mergeCells>
  <dataValidations count="10">
    <dataValidation type="textLength" allowBlank="1" showInputMessage="1" showErrorMessage="1" promptTitle="Limit size to 250" sqref="K205:K998 N205:P998 R7:R199 R203 R201 K204:S204 A204:I204" xr:uid="{00000000-0002-0000-1800-000000000000}">
      <formula1>1</formula1>
      <formula2>250</formula2>
    </dataValidation>
    <dataValidation type="list" allowBlank="1" showInputMessage="1" showErrorMessage="1" sqref="F205:F1048576 F5" xr:uid="{00000000-0002-0000-1800-000001000000}">
      <formula1>Continuingbenefits</formula1>
    </dataValidation>
    <dataValidation type="list" showInputMessage="1" showErrorMessage="1" sqref="C205:C65534" xr:uid="{00000000-0002-0000-1800-000003000000}">
      <formula1>Targetgroup</formula1>
    </dataValidation>
    <dataValidation type="list" allowBlank="1" showInputMessage="1" showErrorMessage="1" sqref="D205:D65534" xr:uid="{00000000-0002-0000-1800-000004000000}">
      <formula1>Appealtype</formula1>
    </dataValidation>
    <dataValidation type="list" allowBlank="1" showInputMessage="1" showErrorMessage="1" sqref="M205:M65534" xr:uid="{00000000-0002-0000-1800-000005000000}">
      <formula1>Resolutiontype</formula1>
    </dataValidation>
    <dataValidation type="list" allowBlank="1" showInputMessage="1" showErrorMessage="1" sqref="J205:J65534" xr:uid="{00000000-0002-0000-1800-000006000000}">
      <formula1>Servicetype</formula1>
    </dataValidation>
    <dataValidation type="list" allowBlank="1" showInputMessage="1" showErrorMessage="1" sqref="I999:I65534" xr:uid="{00000000-0002-0000-1800-000007000000}">
      <formula1>Issuetype</formula1>
    </dataValidation>
    <dataValidation type="textLength" allowBlank="1" showInputMessage="1" showErrorMessage="1" promptTitle="Limit size to 350 characters" sqref="P7:P203 S7:S203 L7:L203" xr:uid="{839B23F4-6798-4F59-9BA5-4B19851863B4}">
      <formula1>1</formula1>
      <formula2>350</formula2>
    </dataValidation>
    <dataValidation type="list" allowBlank="1" showInputMessage="1" showErrorMessage="1" sqref="I205:I998" xr:uid="{00000000-0002-0000-1800-000009000000}">
      <formula1>$A$24:$A$35</formula1>
    </dataValidation>
    <dataValidation type="list" allowBlank="1" showInputMessage="1" showErrorMessage="1" sqref="H205:H998" xr:uid="{00000000-0002-0000-1800-00000A000000}">
      <formula1>$A$18:$A$21</formula1>
    </dataValidation>
  </dataValidations>
  <hyperlinks>
    <hyperlink ref="F4:H4" r:id="rId1" display="https://www.dhs.wisconsin.gov/forms/f03112ai.pdf" xr:uid="{BDE111B1-2A9E-4555-8EB9-072793B379B0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Limit size to 350 characters" xr:uid="{B4508EED-4151-4863-853E-943CD958FF1E}">
          <x14:formula1>
            <xm:f>Categories!$A$80:$A$82</xm:f>
          </x14:formula1>
          <xm:sqref>Q7:Q203</xm:sqref>
        </x14:dataValidation>
        <x14:dataValidation type="list" allowBlank="1" showInputMessage="1" showErrorMessage="1" xr:uid="{F9100358-77D5-47B8-A9EA-0FD02F5056A0}">
          <x14:formula1>
            <xm:f>Categories!$A$66:$A$76</xm:f>
          </x14:formula1>
          <xm:sqref>O7:O203</xm:sqref>
        </x14:dataValidation>
        <x14:dataValidation type="list" errorStyle="warning" allowBlank="1" showInputMessage="1" showErrorMessage="1" xr:uid="{DE0CA8A6-1470-490B-B110-6863B065F91C}">
          <x14:formula1>
            <xm:f>Categories!$A$39:$A$55</xm:f>
          </x14:formula1>
          <xm:sqref>K7:K203</xm:sqref>
        </x14:dataValidation>
        <x14:dataValidation type="list" errorStyle="warning" allowBlank="1" showInputMessage="1" showErrorMessage="1" xr:uid="{2340228A-37C1-44E1-AFC9-2F53188047D5}">
          <x14:formula1>
            <xm:f>Categories!$A$17:$A$27</xm:f>
          </x14:formula1>
          <xm:sqref>I7:I203</xm:sqref>
        </x14:dataValidation>
        <x14:dataValidation type="list" allowBlank="1" showInputMessage="1" showErrorMessage="1" xr:uid="{03119EF6-F301-479E-A095-736FC17B62DC}">
          <x14:formula1>
            <xm:f>Categories!$A$58:$A$63</xm:f>
          </x14:formula1>
          <xm:sqref>N7:N203</xm:sqref>
        </x14:dataValidation>
        <x14:dataValidation type="list" allowBlank="1" showInputMessage="1" showErrorMessage="1" xr:uid="{8F766DE5-87AE-435F-BD67-ED5778E0CFAA}">
          <x14:formula1>
            <xm:f>Categories!$A$4:$A$5</xm:f>
          </x14:formula1>
          <xm:sqref>E7:E203</xm:sqref>
        </x14:dataValidation>
        <x14:dataValidation type="list" allowBlank="1" showInputMessage="1" showErrorMessage="1" xr:uid="{2DEB42AC-8E1F-440A-9868-327C21EC89DB}">
          <x14:formula1>
            <xm:f>Categories!$A$31:$A$36</xm:f>
          </x14:formula1>
          <xm:sqref>J7:J203</xm:sqref>
        </x14:dataValidation>
        <x14:dataValidation type="list" allowBlank="1" showInputMessage="1" showErrorMessage="1" xr:uid="{5F23EF0E-7A2C-496E-9ECE-64441C2FD052}">
          <x14:formula1>
            <xm:f>Categories!$A$9:$A$14</xm:f>
          </x14:formula1>
          <xm:sqref>H7:H203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zoomScaleNormal="100" workbookViewId="0">
      <selection activeCell="E16" sqref="E16"/>
    </sheetView>
  </sheetViews>
  <sheetFormatPr defaultColWidth="16.6640625" defaultRowHeight="13.2" x14ac:dyDescent="0.25"/>
  <cols>
    <col min="1" max="3" width="21.88671875" style="38" customWidth="1"/>
    <col min="4" max="4" width="25.5546875" style="38" customWidth="1"/>
    <col min="5" max="5" width="21.88671875" style="38" customWidth="1"/>
    <col min="6" max="7" width="21.88671875" style="42" customWidth="1"/>
    <col min="8" max="11" width="21.88671875" style="38" customWidth="1"/>
    <col min="12" max="12" width="8.33203125" bestFit="1" customWidth="1"/>
    <col min="13" max="13" width="7.33203125" customWidth="1"/>
    <col min="14" max="14" width="31.6640625" style="3" hidden="1" customWidth="1"/>
    <col min="15" max="15" width="8.44140625" bestFit="1" customWidth="1"/>
    <col min="16" max="16" width="35.5546875" bestFit="1" customWidth="1"/>
    <col min="17" max="17" width="8.44140625" bestFit="1" customWidth="1"/>
    <col min="18" max="18" width="41.33203125" bestFit="1" customWidth="1"/>
    <col min="19" max="19" width="8.44140625" bestFit="1" customWidth="1"/>
  </cols>
  <sheetData>
    <row r="1" spans="1:14" ht="13.8" thickBot="1" x14ac:dyDescent="0.3">
      <c r="A1" s="4" t="s">
        <v>54</v>
      </c>
      <c r="B1" s="68">
        <f>'1st Quarter'!A204</f>
        <v>0</v>
      </c>
      <c r="G1" s="69"/>
    </row>
    <row r="2" spans="1:14" s="6" customFormat="1" ht="27.6" thickTop="1" thickBot="1" x14ac:dyDescent="0.3">
      <c r="A2" s="38"/>
      <c r="B2" s="5" t="s">
        <v>150</v>
      </c>
      <c r="C2" s="5"/>
      <c r="D2" s="38"/>
      <c r="E2" s="5" t="s">
        <v>53</v>
      </c>
      <c r="F2" s="5"/>
      <c r="G2" s="38"/>
      <c r="H2" s="70" t="s">
        <v>55</v>
      </c>
      <c r="I2" s="71"/>
      <c r="J2" s="71"/>
      <c r="K2" s="71"/>
    </row>
    <row r="3" spans="1:14" ht="14.4" thickTop="1" thickBot="1" x14ac:dyDescent="0.3">
      <c r="B3" s="5" t="s">
        <v>68</v>
      </c>
      <c r="C3" s="5" t="s">
        <v>69</v>
      </c>
      <c r="E3" s="5" t="s">
        <v>68</v>
      </c>
      <c r="F3" s="5" t="s">
        <v>69</v>
      </c>
      <c r="G3" s="38"/>
      <c r="H3" s="42"/>
      <c r="N3"/>
    </row>
    <row r="4" spans="1:14" ht="13.8" thickTop="1" x14ac:dyDescent="0.25">
      <c r="A4" s="72" t="s">
        <v>105</v>
      </c>
      <c r="B4" s="2">
        <f>COUNTIF('1st Quarter'!E7:E203,"HMO")</f>
        <v>0</v>
      </c>
      <c r="C4" s="69" t="e">
        <f>B4/B1</f>
        <v>#DIV/0!</v>
      </c>
      <c r="D4" s="38" t="s">
        <v>97</v>
      </c>
      <c r="E4" s="2">
        <f>COUNTIF('1st Quarter'!H7:H203,"Attorney")</f>
        <v>0</v>
      </c>
      <c r="F4" s="69" t="e">
        <f>E4/B1</f>
        <v>#DIV/0!</v>
      </c>
      <c r="G4" s="38"/>
      <c r="H4" s="42"/>
      <c r="N4"/>
    </row>
    <row r="5" spans="1:14" x14ac:dyDescent="0.25">
      <c r="A5" s="39" t="s">
        <v>116</v>
      </c>
      <c r="B5" s="2">
        <f>COUNTIF('1st Quarter'!E7:E203,"DHS")</f>
        <v>0</v>
      </c>
      <c r="C5" s="69" t="e">
        <f>B5/B1</f>
        <v>#DIV/0!</v>
      </c>
      <c r="D5" s="38" t="s">
        <v>7</v>
      </c>
      <c r="E5" s="2">
        <f>COUNTIF('1st Quarter'!H7:H203,"DBS (Disability Benefit Specialist)")</f>
        <v>0</v>
      </c>
      <c r="F5" s="69" t="e">
        <f>E5/B1</f>
        <v>#DIV/0!</v>
      </c>
      <c r="G5" s="38"/>
      <c r="H5" s="42"/>
      <c r="N5"/>
    </row>
    <row r="6" spans="1:14" x14ac:dyDescent="0.25">
      <c r="A6" s="28" t="s">
        <v>71</v>
      </c>
      <c r="B6" s="73">
        <f>SUM(B4:B5)</f>
        <v>0</v>
      </c>
      <c r="C6" s="69" t="e">
        <f>SUM(C4:C5)</f>
        <v>#DIV/0!</v>
      </c>
      <c r="D6" s="38" t="s">
        <v>5</v>
      </c>
      <c r="E6" s="2">
        <f>COUNTIF('1st Quarter'!H7:H203,"DRW (Disability Rights WI)")</f>
        <v>0</v>
      </c>
      <c r="F6" s="69" t="e">
        <f>E6/B1</f>
        <v>#DIV/0!</v>
      </c>
      <c r="G6" s="38"/>
      <c r="H6" s="42"/>
      <c r="N6"/>
    </row>
    <row r="7" spans="1:14" x14ac:dyDescent="0.25">
      <c r="C7" s="74" t="s">
        <v>55</v>
      </c>
      <c r="D7" s="39" t="s">
        <v>67</v>
      </c>
      <c r="E7" s="2">
        <f>COUNTIF('1st Quarter'!H7:H203,"EBS (Elder Benefit Specialist)")</f>
        <v>0</v>
      </c>
      <c r="F7" s="69" t="e">
        <f>E7/B1</f>
        <v>#DIV/0!</v>
      </c>
      <c r="G7" s="38"/>
      <c r="H7" s="42"/>
      <c r="N7"/>
    </row>
    <row r="8" spans="1:14" x14ac:dyDescent="0.25">
      <c r="C8" s="74"/>
      <c r="D8" s="38" t="s">
        <v>31</v>
      </c>
      <c r="E8" s="2">
        <f>COUNTIF('1st Quarter'!H7:H203,"None")</f>
        <v>0</v>
      </c>
      <c r="F8" s="69" t="e">
        <f>E8/B1</f>
        <v>#DIV/0!</v>
      </c>
      <c r="G8" s="38"/>
      <c r="H8" s="42"/>
      <c r="N8"/>
    </row>
    <row r="9" spans="1:14" x14ac:dyDescent="0.25">
      <c r="C9" s="74"/>
      <c r="D9" s="38" t="s">
        <v>8</v>
      </c>
      <c r="E9" s="2">
        <f>COUNTIF('1st Quarter'!H7:H203,"Other")</f>
        <v>0</v>
      </c>
      <c r="F9" s="69" t="e">
        <f>E9/B1</f>
        <v>#DIV/0!</v>
      </c>
      <c r="G9" s="38"/>
      <c r="H9" s="42"/>
      <c r="N9"/>
    </row>
    <row r="10" spans="1:14" x14ac:dyDescent="0.25">
      <c r="C10" s="74"/>
      <c r="D10" s="28" t="s">
        <v>71</v>
      </c>
      <c r="E10" s="73">
        <f>SUM(E4:E9)</f>
        <v>0</v>
      </c>
      <c r="F10" s="69" t="e">
        <f>SUM(F4:F9)</f>
        <v>#DIV/0!</v>
      </c>
      <c r="G10" s="38"/>
      <c r="H10" s="42"/>
      <c r="N10"/>
    </row>
    <row r="12" spans="1:14" x14ac:dyDescent="0.25">
      <c r="I12" s="42"/>
      <c r="J12" s="42"/>
      <c r="L12" s="3"/>
    </row>
    <row r="13" spans="1:14" ht="13.8" thickBot="1" x14ac:dyDescent="0.3"/>
    <row r="14" spans="1:14" ht="27.6" thickTop="1" thickBot="1" x14ac:dyDescent="0.3">
      <c r="B14" s="5" t="s">
        <v>72</v>
      </c>
      <c r="C14" s="5"/>
      <c r="E14" s="5" t="s">
        <v>29</v>
      </c>
      <c r="F14" s="5"/>
      <c r="H14" s="5" t="s">
        <v>28</v>
      </c>
      <c r="I14" s="5"/>
      <c r="J14" s="42"/>
      <c r="K14" s="42"/>
    </row>
    <row r="15" spans="1:14" ht="14.4" thickTop="1" thickBot="1" x14ac:dyDescent="0.3">
      <c r="B15" s="5" t="s">
        <v>68</v>
      </c>
      <c r="C15" s="5" t="s">
        <v>69</v>
      </c>
      <c r="E15" s="5" t="s">
        <v>68</v>
      </c>
      <c r="F15" s="5" t="s">
        <v>69</v>
      </c>
      <c r="H15" s="5" t="s">
        <v>68</v>
      </c>
      <c r="I15" s="5" t="s">
        <v>69</v>
      </c>
    </row>
    <row r="16" spans="1:14" ht="27" thickTop="1" x14ac:dyDescent="0.25">
      <c r="A16" s="75" t="s">
        <v>122</v>
      </c>
      <c r="B16" s="2">
        <f>COUNTIF('1st Quarter'!I7:I203,"Abuse, neglect or exploitation")</f>
        <v>0</v>
      </c>
      <c r="C16" s="69" t="e">
        <f>B16/B1</f>
        <v>#DIV/0!</v>
      </c>
      <c r="D16" s="76" t="s">
        <v>106</v>
      </c>
      <c r="E16" s="2">
        <f>COUNTIF('1st Quarter'!K7:K203,"Dental Services")</f>
        <v>0</v>
      </c>
      <c r="F16" s="69" t="e">
        <f>E16/B1</f>
        <v>#DIV/0!</v>
      </c>
      <c r="G16" s="39" t="s">
        <v>155</v>
      </c>
      <c r="H16" s="2">
        <f>COUNTIF('1st Quarter'!O7:O203,"DHS - Upheld HMO decision")</f>
        <v>0</v>
      </c>
      <c r="I16" s="69" t="e">
        <f>H16/B1</f>
        <v>#DIV/0!</v>
      </c>
      <c r="K16" s="42" t="s">
        <v>151</v>
      </c>
      <c r="N16" s="7" t="s">
        <v>55</v>
      </c>
    </row>
    <row r="17" spans="1:11" ht="39.6" x14ac:dyDescent="0.25">
      <c r="A17" s="75" t="s">
        <v>118</v>
      </c>
      <c r="B17" s="2">
        <f>COUNTIF('1st Quarter'!I7:I203,"Access to care")</f>
        <v>0</v>
      </c>
      <c r="C17" s="69" t="e">
        <f>B17/B1</f>
        <v>#DIV/0!</v>
      </c>
      <c r="D17" s="39" t="s">
        <v>140</v>
      </c>
      <c r="E17" s="2">
        <f>COUNTIF('1st Quarter'!K7:K203,"Durable Medical Equipment/ Disposable Medical Supplies (DME/DMS)")</f>
        <v>0</v>
      </c>
      <c r="F17" s="69" t="e">
        <f>E17/B1</f>
        <v>#DIV/0!</v>
      </c>
      <c r="G17" s="39" t="s">
        <v>156</v>
      </c>
      <c r="H17" s="2">
        <f>COUNTIF('1st Quarter'!O7:O203,"DHS - Overturned HMO decision")</f>
        <v>0</v>
      </c>
      <c r="I17" s="69" t="e">
        <f>H17/B1</f>
        <v>#DIV/0!</v>
      </c>
      <c r="K17" s="42">
        <f>'1st Quarter'!A204</f>
        <v>0</v>
      </c>
    </row>
    <row r="18" spans="1:11" ht="26.4" x14ac:dyDescent="0.25">
      <c r="A18" s="75" t="s">
        <v>123</v>
      </c>
      <c r="B18" s="2">
        <f>COUNTIF('1st Quarter'!I7:I203,"Denial of request for expedited appeal")</f>
        <v>0</v>
      </c>
      <c r="C18" s="69" t="e">
        <f>B18/B1</f>
        <v>#DIV/0!</v>
      </c>
      <c r="D18" s="39" t="s">
        <v>141</v>
      </c>
      <c r="E18" s="2">
        <f>COUNTIF('1st Quarter'!K7:K203,"Gender affirming services")</f>
        <v>0</v>
      </c>
      <c r="F18" s="69" t="e">
        <f>E18/B1</f>
        <v>#DIV/0!</v>
      </c>
      <c r="G18" s="39" t="s">
        <v>159</v>
      </c>
      <c r="H18" s="2">
        <f>COUNTIF('1st Quarter'!O7:O203,"DHS- Partially upheld HMO decision")</f>
        <v>0</v>
      </c>
      <c r="I18" s="69" t="e">
        <f>H18/B1</f>
        <v>#DIV/0!</v>
      </c>
      <c r="K18" s="42" t="s">
        <v>162</v>
      </c>
    </row>
    <row r="19" spans="1:11" ht="52.8" x14ac:dyDescent="0.25">
      <c r="A19" s="75" t="s">
        <v>125</v>
      </c>
      <c r="B19" s="2">
        <f>COUNTIF('1st Quarter'!I7:I203,"Lack of timely plan response to service authorizaton or appeal request")</f>
        <v>0</v>
      </c>
      <c r="C19" s="69" t="e">
        <f>B19/B1</f>
        <v>#DIV/0!</v>
      </c>
      <c r="D19" s="39" t="s">
        <v>170</v>
      </c>
      <c r="E19" s="2">
        <f>COUNTIF('1st Quarter'!K7:K203,"Home Health/Personal Care")</f>
        <v>0</v>
      </c>
      <c r="F19" s="69" t="e">
        <f>E19/B1</f>
        <v>#DIV/0!</v>
      </c>
      <c r="G19" s="39" t="s">
        <v>152</v>
      </c>
      <c r="H19" s="2">
        <f>COUNTIF('1st Quarter'!O7:O203,"HMO Committee - unfounded")</f>
        <v>0</v>
      </c>
      <c r="I19" s="69" t="e">
        <f>H19/B1</f>
        <v>#DIV/0!</v>
      </c>
      <c r="K19" s="77" t="e">
        <f>K17/'1st Quarter'!G2</f>
        <v>#DIV/0!</v>
      </c>
    </row>
    <row r="20" spans="1:11" ht="26.4" x14ac:dyDescent="0.25">
      <c r="A20" s="75" t="s">
        <v>120</v>
      </c>
      <c r="B20" s="2">
        <f>COUNTIF('1st Quarter'!I7:I203,"Payment/billing issues")</f>
        <v>0</v>
      </c>
      <c r="C20" s="69" t="e">
        <f>B20/B1</f>
        <v>#DIV/0!</v>
      </c>
      <c r="D20" s="39" t="s">
        <v>171</v>
      </c>
      <c r="E20" s="2">
        <f>COUNTIF('1st Quarter'!K7:K203,"Inpatient/Outpatient Hospital")</f>
        <v>0</v>
      </c>
      <c r="F20" s="69" t="e">
        <f>E20/B1</f>
        <v>#DIV/0!</v>
      </c>
      <c r="G20" s="39" t="s">
        <v>153</v>
      </c>
      <c r="H20" s="2">
        <f>COUNTIF('1st Quarter'!O7:O203,"HMO Committee - founded")</f>
        <v>0</v>
      </c>
      <c r="I20" s="69" t="e">
        <f>H20/B1</f>
        <v>#DIV/0!</v>
      </c>
    </row>
    <row r="21" spans="1:11" ht="26.4" x14ac:dyDescent="0.25">
      <c r="A21" s="75" t="s">
        <v>119</v>
      </c>
      <c r="B21" s="2">
        <f>COUNTIF('1st Quarter'!I7:I203,"Plan communications")</f>
        <v>0</v>
      </c>
      <c r="C21" s="69" t="e">
        <f>B21/B1</f>
        <v>#DIV/0!</v>
      </c>
      <c r="D21" s="39" t="s">
        <v>142</v>
      </c>
      <c r="E21" s="2">
        <f>COUNTIF('1st Quarter'!K7:K203,"Interpreter services")</f>
        <v>0</v>
      </c>
      <c r="F21" s="69" t="e">
        <f>E21/B1</f>
        <v>#DIV/0!</v>
      </c>
      <c r="G21" s="39" t="s">
        <v>154</v>
      </c>
      <c r="H21" s="2">
        <f>COUNTIF('1st Quarter'!O7:O203,"HMO Committee - Partially founded")</f>
        <v>0</v>
      </c>
      <c r="I21" s="69" t="e">
        <f>H21/B1</f>
        <v>#DIV/0!</v>
      </c>
    </row>
    <row r="22" spans="1:11" ht="26.4" x14ac:dyDescent="0.25">
      <c r="A22" s="75" t="s">
        <v>149</v>
      </c>
      <c r="B22" s="2">
        <f>COUNTIF('1st Quarter'!I7:I203,"Plan or provider care management")</f>
        <v>0</v>
      </c>
      <c r="C22" s="69" t="e">
        <f>B22/B1</f>
        <v>#DIV/0!</v>
      </c>
      <c r="D22" s="39" t="s">
        <v>172</v>
      </c>
      <c r="E22" s="2">
        <f>COUNTIF('1st Quarter'!K7:K203,"Mental Health/Behavioral Health/Substance Use")</f>
        <v>0</v>
      </c>
      <c r="F22" s="69" t="e">
        <f>E22/B1</f>
        <v>#DIV/0!</v>
      </c>
      <c r="G22" s="39" t="s">
        <v>138</v>
      </c>
      <c r="H22" s="2">
        <f>COUNTIF('1st Quarter'!O7:O203,"Member withdrew")</f>
        <v>0</v>
      </c>
      <c r="I22" s="69" t="e">
        <f>H22/B1</f>
        <v>#DIV/0!</v>
      </c>
    </row>
    <row r="23" spans="1:11" ht="26.4" x14ac:dyDescent="0.25">
      <c r="A23" s="75" t="s">
        <v>117</v>
      </c>
      <c r="B23" s="2">
        <f>COUNTIF('1st Quarter'!I7:I203,"Plan or provider customer service")</f>
        <v>0</v>
      </c>
      <c r="C23" s="69" t="e">
        <f>B23/B1</f>
        <v>#DIV/0!</v>
      </c>
      <c r="D23" s="1" t="s">
        <v>173</v>
      </c>
      <c r="E23" s="2">
        <f>COUNTIF('1st Quarter'!K7:K203,"OB/GYN")</f>
        <v>0</v>
      </c>
      <c r="F23" s="69" t="e">
        <f>E23/B1</f>
        <v>#DIV/0!</v>
      </c>
      <c r="G23" s="39" t="s">
        <v>137</v>
      </c>
      <c r="H23" s="2">
        <f>COUNTIF('1st Quarter'!O7:O203,"Member did not pursue")</f>
        <v>0</v>
      </c>
      <c r="I23" s="69" t="e">
        <f>H23/B1</f>
        <v>#DIV/0!</v>
      </c>
    </row>
    <row r="24" spans="1:11" x14ac:dyDescent="0.25">
      <c r="A24" s="75" t="s">
        <v>124</v>
      </c>
      <c r="B24" s="2">
        <f>COUNTIF('1st Quarter'!I7:I203,"Provider quality of care")</f>
        <v>0</v>
      </c>
      <c r="C24" s="69" t="e">
        <f>B24/B1</f>
        <v>#DIV/0!</v>
      </c>
      <c r="D24" s="1" t="s">
        <v>174</v>
      </c>
      <c r="E24" s="2">
        <f>COUNTIF('1st Quarter'!K7:K203,"Orthodontics")</f>
        <v>0</v>
      </c>
      <c r="F24" s="69" t="e">
        <f>E24/B1</f>
        <v>#DIV/0!</v>
      </c>
      <c r="G24" s="39" t="s">
        <v>157</v>
      </c>
      <c r="H24" s="2">
        <f>COUNTIF('1st Quarter'!O7:O203,"Member disenrolled")</f>
        <v>0</v>
      </c>
      <c r="I24" s="69" t="e">
        <f>H24/B1</f>
        <v>#DIV/0!</v>
      </c>
    </row>
    <row r="25" spans="1:11" x14ac:dyDescent="0.25">
      <c r="A25" s="75" t="s">
        <v>121</v>
      </c>
      <c r="B25" s="2">
        <f>COUNTIF('1st Quarter'!I7:I203,"Suspected fraud")</f>
        <v>0</v>
      </c>
      <c r="C25" s="69" t="e">
        <f>B25/B1</f>
        <v>#DIV/0!</v>
      </c>
      <c r="D25" s="1" t="s">
        <v>175</v>
      </c>
      <c r="E25" s="2">
        <f>COUNTIF('1st Quarter'!K7:K203,"Physician")</f>
        <v>0</v>
      </c>
      <c r="F25" s="69" t="e">
        <f>E25/B1</f>
        <v>#DIV/0!</v>
      </c>
      <c r="G25" s="39" t="s">
        <v>158</v>
      </c>
      <c r="H25" s="2">
        <f>COUNTIF('1st Quarter'!O7:O203,"Mediation- resolved")</f>
        <v>0</v>
      </c>
      <c r="I25" s="69" t="e">
        <f>H25/B1</f>
        <v>#DIV/0!</v>
      </c>
    </row>
    <row r="26" spans="1:11" ht="26.4" x14ac:dyDescent="0.25">
      <c r="A26" s="76" t="s">
        <v>8</v>
      </c>
      <c r="B26" s="2">
        <f>COUNTIF('1st Quarter'!I7:I203,"Other")</f>
        <v>0</v>
      </c>
      <c r="C26" s="69" t="e">
        <f>B26/B1</f>
        <v>#DIV/0!</v>
      </c>
      <c r="D26" s="39" t="s">
        <v>176</v>
      </c>
      <c r="E26" s="2">
        <f>COUNTIF('1st Quarter'!K7:K203,"Prescription/Over-the-Counter Drugs")</f>
        <v>0</v>
      </c>
      <c r="F26" s="69" t="e">
        <f>E26/B1</f>
        <v>#DIV/0!</v>
      </c>
      <c r="G26" s="17" t="s">
        <v>101</v>
      </c>
      <c r="H26" s="2">
        <f>COUNTIF('1st Quarter'!O7:O203,"Pending/In Process")</f>
        <v>0</v>
      </c>
      <c r="I26" s="69" t="e">
        <f>H26/B1</f>
        <v>#DIV/0!</v>
      </c>
    </row>
    <row r="27" spans="1:11" ht="39" customHeight="1" x14ac:dyDescent="0.25">
      <c r="A27" s="28" t="s">
        <v>71</v>
      </c>
      <c r="B27" s="73">
        <f>SUM(B16:B26)</f>
        <v>0</v>
      </c>
      <c r="C27" s="69" t="e">
        <f>SUM(C16:C26)</f>
        <v>#DIV/0!</v>
      </c>
      <c r="D27" s="38" t="s">
        <v>177</v>
      </c>
      <c r="E27" s="2">
        <f>COUNTIF('1st Quarter'!K7:K203,"Physical/Occupational Therapy/Speech Language Pathology (PT/OT/SLP)")</f>
        <v>0</v>
      </c>
      <c r="F27" s="69" t="e">
        <f>E27/B1</f>
        <v>#DIV/0!</v>
      </c>
      <c r="G27" s="28" t="s">
        <v>71</v>
      </c>
      <c r="H27" s="73">
        <f>SUM(H16:H26)</f>
        <v>0</v>
      </c>
      <c r="I27" s="69" t="e">
        <f>SUM(I16:I26)</f>
        <v>#DIV/0!</v>
      </c>
    </row>
    <row r="28" spans="1:11" x14ac:dyDescent="0.25">
      <c r="D28" s="17" t="s">
        <v>127</v>
      </c>
      <c r="E28" s="2">
        <f>COUNTIF('1st Quarter'!K7:K203,"Skilled nursing facility (SNF)")</f>
        <v>0</v>
      </c>
      <c r="F28" s="69" t="e">
        <f>E28/B1</f>
        <v>#DIV/0!</v>
      </c>
      <c r="G28" s="38"/>
    </row>
    <row r="29" spans="1:11" x14ac:dyDescent="0.25">
      <c r="D29" s="38" t="s">
        <v>181</v>
      </c>
      <c r="E29" s="2">
        <f>COUNTIF('1st Quarter'!K7:K203,"Transportation")</f>
        <v>0</v>
      </c>
      <c r="F29" s="69" t="e">
        <f>E29/B1</f>
        <v>#DIV/0!</v>
      </c>
      <c r="G29" s="38"/>
    </row>
    <row r="30" spans="1:11" x14ac:dyDescent="0.25">
      <c r="D30" s="38" t="s">
        <v>180</v>
      </c>
      <c r="E30" s="2">
        <f>COUNTIF('1st Quarter'!K7:K203,"Vision")</f>
        <v>0</v>
      </c>
      <c r="F30" s="69" t="e">
        <f>E30/B1</f>
        <v>#DIV/0!</v>
      </c>
      <c r="G30" s="38"/>
    </row>
    <row r="31" spans="1:11" ht="26.4" x14ac:dyDescent="0.25">
      <c r="D31" s="76" t="s">
        <v>107</v>
      </c>
      <c r="E31" s="2">
        <f>COUNTIF('1st Quarter'!K7:K203,"Other service type (Note in Summary of Issue column)")</f>
        <v>0</v>
      </c>
      <c r="F31" s="69" t="e">
        <f>E31/B1</f>
        <v>#DIV/0!</v>
      </c>
      <c r="G31" s="38"/>
    </row>
    <row r="32" spans="1:11" ht="26.4" x14ac:dyDescent="0.25">
      <c r="D32" s="16" t="s">
        <v>126</v>
      </c>
      <c r="E32" s="2">
        <f>COUNTIF('1st Quarter'!K7:K203,"NA- Grievance does not involve a service")</f>
        <v>0</v>
      </c>
      <c r="F32" s="69" t="e">
        <f>E32/B1</f>
        <v>#DIV/0!</v>
      </c>
      <c r="G32" s="38"/>
    </row>
    <row r="33" spans="4:7" x14ac:dyDescent="0.25">
      <c r="D33" s="28" t="s">
        <v>71</v>
      </c>
      <c r="E33" s="73">
        <f>SUM(E16:E32)</f>
        <v>0</v>
      </c>
      <c r="F33" s="85" t="e">
        <f>SUM(F16:F32)</f>
        <v>#DIV/0!</v>
      </c>
      <c r="G33" s="38"/>
    </row>
    <row r="34" spans="4:7" x14ac:dyDescent="0.25">
      <c r="G34" s="38"/>
    </row>
    <row r="35" spans="4:7" x14ac:dyDescent="0.25">
      <c r="G35" s="38"/>
    </row>
    <row r="36" spans="4:7" x14ac:dyDescent="0.25">
      <c r="G36" s="38"/>
    </row>
    <row r="37" spans="4:7" x14ac:dyDescent="0.25">
      <c r="G37" s="38"/>
    </row>
    <row r="38" spans="4:7" x14ac:dyDescent="0.25">
      <c r="G38" s="38"/>
    </row>
    <row r="39" spans="4:7" x14ac:dyDescent="0.25">
      <c r="G39" s="38"/>
    </row>
    <row r="40" spans="4:7" x14ac:dyDescent="0.25">
      <c r="G40" s="38"/>
    </row>
    <row r="41" spans="4:7" x14ac:dyDescent="0.25">
      <c r="G41" s="38"/>
    </row>
    <row r="42" spans="4:7" x14ac:dyDescent="0.25">
      <c r="G42" s="38"/>
    </row>
  </sheetData>
  <sheetProtection algorithmName="SHA-512" hashValue="AqNA+bQcZqzrIISmsB6OYZxehvFcIxRRqFLndt4c9nqDEcHOOYR2dBCSfBrvBIqiGSxqPEuVftOnew9fR1d2Xw==" saltValue="GzG4xzI1uUhlLyf63o61kg==" spinCount="100000" sheet="1" objects="1" scenarios="1"/>
  <conditionalFormatting sqref="F11:G11 F13:G13 C16:C26 I17:I26 G1 F17:F32">
    <cfRule type="cellIs" dxfId="12" priority="23" operator="greaterThan">
      <formula>0.2499</formula>
    </cfRule>
  </conditionalFormatting>
  <conditionalFormatting sqref="F16">
    <cfRule type="cellIs" dxfId="11" priority="21" operator="greaterThan">
      <formula>0.2499</formula>
    </cfRule>
  </conditionalFormatting>
  <conditionalFormatting sqref="I16">
    <cfRule type="cellIs" dxfId="10" priority="20" operator="greaterThan">
      <formula>0.2499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2"/>
  <sheetViews>
    <sheetView workbookViewId="0">
      <selection activeCell="B5" sqref="B5"/>
    </sheetView>
  </sheetViews>
  <sheetFormatPr defaultColWidth="16.6640625" defaultRowHeight="13.2" x14ac:dyDescent="0.25"/>
  <cols>
    <col min="1" max="3" width="21.88671875" style="16" customWidth="1"/>
    <col min="4" max="4" width="25.109375" style="16" customWidth="1"/>
    <col min="5" max="5" width="21.88671875" style="16" customWidth="1"/>
    <col min="6" max="7" width="21.88671875" style="57" customWidth="1"/>
    <col min="8" max="11" width="21.88671875" style="16" customWidth="1"/>
    <col min="12" max="12" width="8.33203125" style="19" bestFit="1" customWidth="1"/>
    <col min="13" max="13" width="7.33203125" style="19" customWidth="1"/>
    <col min="14" max="14" width="31.6640625" style="19" hidden="1" customWidth="1"/>
    <col min="15" max="15" width="8.44140625" style="19" bestFit="1" customWidth="1"/>
    <col min="16" max="16" width="35.5546875" style="19" bestFit="1" customWidth="1"/>
    <col min="17" max="17" width="8.44140625" style="19" bestFit="1" customWidth="1"/>
    <col min="18" max="18" width="41.33203125" style="19" bestFit="1" customWidth="1"/>
    <col min="19" max="19" width="8.44140625" style="19" bestFit="1" customWidth="1"/>
    <col min="20" max="16384" width="16.6640625" style="19"/>
  </cols>
  <sheetData>
    <row r="1" spans="1:12" ht="13.8" thickBot="1" x14ac:dyDescent="0.3">
      <c r="A1" s="20" t="s">
        <v>75</v>
      </c>
      <c r="B1" s="79">
        <f>'4th Quarter'!A204</f>
        <v>0</v>
      </c>
      <c r="G1" s="80"/>
    </row>
    <row r="2" spans="1:12" s="23" customFormat="1" ht="27.6" thickTop="1" thickBot="1" x14ac:dyDescent="0.3">
      <c r="A2" s="16"/>
      <c r="B2" s="22" t="s">
        <v>150</v>
      </c>
      <c r="C2" s="22"/>
      <c r="D2" s="16"/>
      <c r="E2" s="22" t="s">
        <v>53</v>
      </c>
      <c r="F2" s="22"/>
      <c r="G2" s="16"/>
      <c r="H2" s="57"/>
      <c r="I2" s="81"/>
      <c r="J2" s="81"/>
      <c r="K2" s="81"/>
    </row>
    <row r="3" spans="1:12" ht="14.4" thickTop="1" thickBot="1" x14ac:dyDescent="0.3">
      <c r="B3" s="22" t="s">
        <v>68</v>
      </c>
      <c r="C3" s="22" t="s">
        <v>69</v>
      </c>
      <c r="E3" s="22" t="s">
        <v>68</v>
      </c>
      <c r="F3" s="22" t="s">
        <v>69</v>
      </c>
      <c r="G3" s="16"/>
      <c r="H3" s="57"/>
    </row>
    <row r="4" spans="1:12" ht="13.8" thickTop="1" x14ac:dyDescent="0.25">
      <c r="A4" s="72" t="s">
        <v>105</v>
      </c>
      <c r="B4" s="24">
        <f>COUNTIF('4th Quarter'!E7:E203,"HMO")</f>
        <v>0</v>
      </c>
      <c r="C4" s="80" t="e">
        <f>B4/B1</f>
        <v>#DIV/0!</v>
      </c>
      <c r="D4" s="16" t="s">
        <v>97</v>
      </c>
      <c r="E4" s="24">
        <f>COUNTIF('4th Quarter'!H7:H203,"Attorney")</f>
        <v>0</v>
      </c>
      <c r="F4" s="80" t="e">
        <f>E4/B1</f>
        <v>#DIV/0!</v>
      </c>
      <c r="G4" s="16"/>
    </row>
    <row r="5" spans="1:12" x14ac:dyDescent="0.25">
      <c r="A5" s="72" t="s">
        <v>116</v>
      </c>
      <c r="B5" s="24">
        <f>COUNTIF('4th Quarter'!E7:E203,"DHS")</f>
        <v>0</v>
      </c>
      <c r="C5" s="80" t="e">
        <f>B5/B1</f>
        <v>#DIV/0!</v>
      </c>
      <c r="D5" s="16" t="s">
        <v>7</v>
      </c>
      <c r="E5" s="24">
        <f>COUNTIF('4th Quarter'!H7:H203,"DBS (Disability Benefit Specialist)")</f>
        <v>0</v>
      </c>
      <c r="F5" s="80" t="e">
        <f>E5/B1</f>
        <v>#DIV/0!</v>
      </c>
      <c r="G5" s="16"/>
    </row>
    <row r="6" spans="1:12" x14ac:dyDescent="0.25">
      <c r="A6" s="28" t="s">
        <v>71</v>
      </c>
      <c r="B6" s="73">
        <f>SUM(B4:B5)</f>
        <v>0</v>
      </c>
      <c r="C6" s="80" t="e">
        <f>SUM(C4:C5)</f>
        <v>#DIV/0!</v>
      </c>
      <c r="D6" s="16" t="s">
        <v>5</v>
      </c>
      <c r="E6" s="24">
        <f>COUNTIF('4th Quarter'!H7:H203,"DRW (Disability Rights WI)")</f>
        <v>0</v>
      </c>
      <c r="F6" s="80" t="e">
        <f>E6/B1</f>
        <v>#DIV/0!</v>
      </c>
      <c r="G6" s="16"/>
    </row>
    <row r="7" spans="1:12" x14ac:dyDescent="0.25">
      <c r="C7" s="83" t="s">
        <v>55</v>
      </c>
      <c r="D7" s="17" t="s">
        <v>67</v>
      </c>
      <c r="E7" s="24">
        <f>COUNTIF('4th Quarter'!H7:H203,"EBS (Elder Benefit Specialist)")</f>
        <v>0</v>
      </c>
      <c r="F7" s="80" t="e">
        <f>E7/B1</f>
        <v>#DIV/0!</v>
      </c>
      <c r="G7" s="16"/>
    </row>
    <row r="8" spans="1:12" x14ac:dyDescent="0.25">
      <c r="C8" s="83"/>
      <c r="D8" s="16" t="s">
        <v>31</v>
      </c>
      <c r="E8" s="24">
        <f>COUNTIF('4th Quarter'!H7:H203,"None")</f>
        <v>0</v>
      </c>
      <c r="F8" s="80" t="e">
        <f>E8/B1</f>
        <v>#DIV/0!</v>
      </c>
      <c r="G8" s="16"/>
    </row>
    <row r="9" spans="1:12" x14ac:dyDescent="0.25">
      <c r="C9" s="83"/>
      <c r="D9" s="16" t="s">
        <v>8</v>
      </c>
      <c r="E9" s="24">
        <f>COUNTIF('4th Quarter'!H7:H203,"Other")</f>
        <v>0</v>
      </c>
      <c r="F9" s="80" t="e">
        <f>E9/B1</f>
        <v>#DIV/0!</v>
      </c>
      <c r="G9" s="16"/>
    </row>
    <row r="10" spans="1:12" x14ac:dyDescent="0.25">
      <c r="C10" s="83"/>
      <c r="D10" s="28" t="s">
        <v>71</v>
      </c>
      <c r="E10" s="73">
        <f>SUM(E4:E9)</f>
        <v>0</v>
      </c>
      <c r="F10" s="80" t="e">
        <f>SUM(F4:F9)</f>
        <v>#DIV/0!</v>
      </c>
      <c r="G10" s="16"/>
    </row>
    <row r="12" spans="1:12" x14ac:dyDescent="0.25">
      <c r="I12" s="57"/>
      <c r="J12" s="57"/>
      <c r="L12" s="21"/>
    </row>
    <row r="13" spans="1:12" ht="13.8" thickBot="1" x14ac:dyDescent="0.3"/>
    <row r="14" spans="1:12" ht="27.6" thickTop="1" thickBot="1" x14ac:dyDescent="0.3">
      <c r="B14" s="22" t="s">
        <v>72</v>
      </c>
      <c r="C14" s="22"/>
      <c r="E14" s="22" t="s">
        <v>29</v>
      </c>
      <c r="F14" s="22"/>
      <c r="H14" s="22" t="s">
        <v>28</v>
      </c>
      <c r="I14" s="22"/>
      <c r="J14" s="57"/>
      <c r="K14" s="57"/>
    </row>
    <row r="15" spans="1:12" ht="14.4" thickTop="1" thickBot="1" x14ac:dyDescent="0.3">
      <c r="B15" s="22" t="s">
        <v>68</v>
      </c>
      <c r="C15" s="22" t="s">
        <v>69</v>
      </c>
      <c r="E15" s="22" t="s">
        <v>68</v>
      </c>
      <c r="F15" s="22" t="s">
        <v>69</v>
      </c>
      <c r="H15" s="22" t="s">
        <v>68</v>
      </c>
      <c r="I15" s="22" t="s">
        <v>69</v>
      </c>
    </row>
    <row r="16" spans="1:12" ht="27" thickTop="1" x14ac:dyDescent="0.25">
      <c r="A16" s="75" t="s">
        <v>122</v>
      </c>
      <c r="B16" s="24">
        <f>COUNTIF('4th Quarter'!I7:I203,"Abuse, neglect or exploitation")</f>
        <v>0</v>
      </c>
      <c r="C16" s="80" t="e">
        <f>B16/B1</f>
        <v>#DIV/0!</v>
      </c>
      <c r="D16" s="76" t="s">
        <v>106</v>
      </c>
      <c r="E16" s="24">
        <f>COUNTIF('4th Quarter'!K7:K203,"Dental Services")</f>
        <v>0</v>
      </c>
      <c r="F16" s="80" t="e">
        <f>E16/B1</f>
        <v>#DIV/0!</v>
      </c>
      <c r="G16" s="39" t="s">
        <v>155</v>
      </c>
      <c r="H16" s="24">
        <f>COUNTIF('4th Quarter'!O7:O203,"DHS - Upheld HMO decision")</f>
        <v>0</v>
      </c>
      <c r="I16" s="80" t="e">
        <f>H16/B1</f>
        <v>#DIV/0!</v>
      </c>
      <c r="K16" s="57" t="s">
        <v>151</v>
      </c>
    </row>
    <row r="17" spans="1:11" ht="39.6" x14ac:dyDescent="0.25">
      <c r="A17" s="75" t="s">
        <v>118</v>
      </c>
      <c r="B17" s="24">
        <f>COUNTIF('4th Quarter'!I7:I203,"Access to care")</f>
        <v>0</v>
      </c>
      <c r="C17" s="80" t="e">
        <f>B17/B1</f>
        <v>#DIV/0!</v>
      </c>
      <c r="D17" s="39" t="s">
        <v>140</v>
      </c>
      <c r="E17" s="24">
        <f>COUNTIF('4th Quarter'!K7:K203,"Durable Medical Equipment/ Disposable Medical Supplies (DME/DMS)")</f>
        <v>0</v>
      </c>
      <c r="F17" s="80" t="e">
        <f>E17/B1</f>
        <v>#DIV/0!</v>
      </c>
      <c r="G17" s="39" t="s">
        <v>156</v>
      </c>
      <c r="H17" s="24">
        <f>COUNTIF('4th Quarter'!O7:O203,"DHS - Overturned HMO decision")</f>
        <v>0</v>
      </c>
      <c r="I17" s="80" t="e">
        <f>H17/B1</f>
        <v>#DIV/0!</v>
      </c>
      <c r="K17" s="57">
        <f>'4th Quarter'!A204+'3rdQtrAnalysis'!K17</f>
        <v>0</v>
      </c>
    </row>
    <row r="18" spans="1:11" ht="26.4" x14ac:dyDescent="0.25">
      <c r="A18" s="75" t="s">
        <v>123</v>
      </c>
      <c r="B18" s="24">
        <f>COUNTIF('4th Quarter'!I7:I203,"Denial of request for expedited appeal")</f>
        <v>0</v>
      </c>
      <c r="C18" s="80" t="e">
        <f>B18/B1</f>
        <v>#DIV/0!</v>
      </c>
      <c r="D18" s="39" t="s">
        <v>141</v>
      </c>
      <c r="E18" s="24">
        <f>COUNTIF('4th Quarter'!K7:K203,"Gender affirming services")</f>
        <v>0</v>
      </c>
      <c r="F18" s="80" t="e">
        <f>E18/B1</f>
        <v>#DIV/0!</v>
      </c>
      <c r="G18" s="39" t="s">
        <v>159</v>
      </c>
      <c r="H18" s="24">
        <f>COUNTIF('4th Quarter'!O7:O203,"DHS- Partially upheld HMO decision")</f>
        <v>0</v>
      </c>
      <c r="I18" s="80" t="e">
        <f>H18/B1</f>
        <v>#DIV/0!</v>
      </c>
      <c r="K18" s="16" t="s">
        <v>162</v>
      </c>
    </row>
    <row r="19" spans="1:11" ht="52.8" x14ac:dyDescent="0.25">
      <c r="A19" s="75" t="s">
        <v>125</v>
      </c>
      <c r="B19" s="24">
        <f>COUNTIF('4th Quarter'!I7:I203,"Lack of timely plan response to service authorizaton or appeal request")</f>
        <v>0</v>
      </c>
      <c r="C19" s="80" t="e">
        <f>B19/B1</f>
        <v>#DIV/0!</v>
      </c>
      <c r="D19" s="39" t="s">
        <v>170</v>
      </c>
      <c r="E19" s="24">
        <f>COUNTIF('4th Quarter'!K7:K203,"Home Health/Personal Care")</f>
        <v>0</v>
      </c>
      <c r="F19" s="80" t="e">
        <f>E19/B1</f>
        <v>#DIV/0!</v>
      </c>
      <c r="G19" s="39" t="s">
        <v>152</v>
      </c>
      <c r="H19" s="24">
        <f>COUNTIF('4th Quarter'!O7:O203,"HMO Committee - unfounded")</f>
        <v>0</v>
      </c>
      <c r="I19" s="80" t="e">
        <f>H19/B1</f>
        <v>#DIV/0!</v>
      </c>
      <c r="K19" s="84" t="e">
        <f>K17/'4th Quarter'!G2</f>
        <v>#DIV/0!</v>
      </c>
    </row>
    <row r="20" spans="1:11" ht="26.4" x14ac:dyDescent="0.25">
      <c r="A20" s="75" t="s">
        <v>120</v>
      </c>
      <c r="B20" s="24">
        <f>COUNTIF('4th Quarter'!I7:I203,"Payment/billing issues")</f>
        <v>0</v>
      </c>
      <c r="C20" s="80" t="e">
        <f>B20/B1</f>
        <v>#DIV/0!</v>
      </c>
      <c r="D20" s="16" t="s">
        <v>182</v>
      </c>
      <c r="E20" s="24">
        <f>COUNTIF('4th Quarter'!K7:K203,"Inpatient/Outpatient Hospital")</f>
        <v>0</v>
      </c>
      <c r="F20" s="80" t="e">
        <f>E20/B1</f>
        <v>#DIV/0!</v>
      </c>
      <c r="G20" s="39" t="s">
        <v>153</v>
      </c>
      <c r="H20" s="24">
        <f>COUNTIF('4th Quarter'!O7:O202,"HMO Committee - founded")</f>
        <v>0</v>
      </c>
      <c r="I20" s="80" t="e">
        <f>H20/B1</f>
        <v>#DIV/0!</v>
      </c>
    </row>
    <row r="21" spans="1:11" ht="26.4" x14ac:dyDescent="0.25">
      <c r="A21" s="75" t="s">
        <v>119</v>
      </c>
      <c r="B21" s="24">
        <f>COUNTIF('4th Quarter'!I7:I203,"Plan communications")</f>
        <v>0</v>
      </c>
      <c r="C21" s="80" t="e">
        <f>B21/B1</f>
        <v>#DIV/0!</v>
      </c>
      <c r="D21" s="39" t="s">
        <v>142</v>
      </c>
      <c r="E21" s="24">
        <f>COUNTIF('4th Quarter'!K7:K203,"Interpreter services")</f>
        <v>0</v>
      </c>
      <c r="F21" s="80" t="e">
        <f>E21/B1</f>
        <v>#DIV/0!</v>
      </c>
      <c r="G21" s="39" t="s">
        <v>154</v>
      </c>
      <c r="H21" s="24">
        <f>COUNTIF('4th Quarter'!O7:O203,"HMO Committee - Partially founded")</f>
        <v>0</v>
      </c>
      <c r="I21" s="80" t="e">
        <f>H21/B1</f>
        <v>#DIV/0!</v>
      </c>
    </row>
    <row r="22" spans="1:11" ht="26.4" x14ac:dyDescent="0.25">
      <c r="A22" s="75" t="s">
        <v>149</v>
      </c>
      <c r="B22" s="24">
        <f>COUNTIF('4th Quarter'!I7:I203,"Plan or provider care management")</f>
        <v>0</v>
      </c>
      <c r="C22" s="80" t="e">
        <f>B22/B1</f>
        <v>#DIV/0!</v>
      </c>
      <c r="D22" s="39" t="s">
        <v>172</v>
      </c>
      <c r="E22" s="24">
        <f>COUNTIF('4th Quarter'!K7:K203,"Mental Health/Behavioral Health/Substance Use")</f>
        <v>0</v>
      </c>
      <c r="F22" s="80" t="e">
        <f>E22/B1</f>
        <v>#DIV/0!</v>
      </c>
      <c r="G22" s="39" t="s">
        <v>138</v>
      </c>
      <c r="H22" s="24">
        <f>COUNTIF('4th Quarter'!O7:O203,"Member withdrew")</f>
        <v>0</v>
      </c>
      <c r="I22" s="80" t="e">
        <f>H22/B1</f>
        <v>#DIV/0!</v>
      </c>
    </row>
    <row r="23" spans="1:11" ht="26.4" x14ac:dyDescent="0.25">
      <c r="A23" s="75" t="s">
        <v>117</v>
      </c>
      <c r="B23" s="24">
        <f>COUNTIF('4th Quarter'!I7:I203,"Plan or provider customer service")</f>
        <v>0</v>
      </c>
      <c r="C23" s="80" t="e">
        <f>B23/B1</f>
        <v>#DIV/0!</v>
      </c>
      <c r="D23" s="16" t="s">
        <v>173</v>
      </c>
      <c r="E23" s="24">
        <f>COUNTIF('4th Quarter'!K7:K203,"OB/GYN")</f>
        <v>0</v>
      </c>
      <c r="F23" s="80" t="e">
        <f>E23/B1</f>
        <v>#DIV/0!</v>
      </c>
      <c r="G23" s="39" t="s">
        <v>137</v>
      </c>
      <c r="H23" s="24">
        <f>COUNTIF('4th Quarter'!O7:O203,"Member did not pursue")</f>
        <v>0</v>
      </c>
      <c r="I23" s="80" t="e">
        <f>H23/B1</f>
        <v>#DIV/0!</v>
      </c>
    </row>
    <row r="24" spans="1:11" x14ac:dyDescent="0.25">
      <c r="A24" s="75" t="s">
        <v>124</v>
      </c>
      <c r="B24" s="24">
        <f>COUNTIF('4th Quarter'!I7:I203,"Provider quality of care")</f>
        <v>0</v>
      </c>
      <c r="C24" s="80" t="e">
        <f>B24/B1</f>
        <v>#DIV/0!</v>
      </c>
      <c r="D24" s="16" t="s">
        <v>174</v>
      </c>
      <c r="E24" s="24">
        <f>COUNTIF('4th Quarter'!K7:K203,"Orthodontics")</f>
        <v>0</v>
      </c>
      <c r="F24" s="80" t="e">
        <f>E24/B1</f>
        <v>#DIV/0!</v>
      </c>
      <c r="G24" s="39" t="s">
        <v>157</v>
      </c>
      <c r="H24" s="24">
        <f>COUNTIF('4th Quarter'!O7:O203,"Member disenrolled")</f>
        <v>0</v>
      </c>
      <c r="I24" s="80" t="e">
        <f>H24/B1</f>
        <v>#DIV/0!</v>
      </c>
    </row>
    <row r="25" spans="1:11" x14ac:dyDescent="0.25">
      <c r="A25" s="75" t="s">
        <v>121</v>
      </c>
      <c r="B25" s="24">
        <f>COUNTIF('4th Quarter'!I7:I203,"Suspected fraud")</f>
        <v>0</v>
      </c>
      <c r="C25" s="80" t="e">
        <f>B25/B1</f>
        <v>#DIV/0!</v>
      </c>
      <c r="D25" s="16" t="s">
        <v>175</v>
      </c>
      <c r="E25" s="24">
        <f>COUNTIF('4th Quarter'!K7:K203,"Physician")</f>
        <v>0</v>
      </c>
      <c r="F25" s="80" t="e">
        <f>E25/B1</f>
        <v>#DIV/0!</v>
      </c>
      <c r="G25" s="39" t="s">
        <v>158</v>
      </c>
      <c r="H25" s="24">
        <f>COUNTIF('4th Quarter'!O7:O203,"Mediation- resolved")</f>
        <v>0</v>
      </c>
      <c r="I25" s="80" t="e">
        <f>H25/B1</f>
        <v>#DIV/0!</v>
      </c>
    </row>
    <row r="26" spans="1:11" ht="26.4" x14ac:dyDescent="0.25">
      <c r="A26" s="76" t="s">
        <v>8</v>
      </c>
      <c r="B26" s="24">
        <f>COUNTIF('4th Quarter'!I7:I203,"Other")</f>
        <v>0</v>
      </c>
      <c r="C26" s="80" t="e">
        <f>B26/B1</f>
        <v>#DIV/0!</v>
      </c>
      <c r="D26" s="39" t="s">
        <v>176</v>
      </c>
      <c r="E26" s="24">
        <f>COUNTIF('4th Quarter'!K7:K203,"Prescription/Over-the-Counter Drugs")</f>
        <v>0</v>
      </c>
      <c r="F26" s="80" t="e">
        <f>E26/B1</f>
        <v>#DIV/0!</v>
      </c>
      <c r="G26" s="17" t="s">
        <v>101</v>
      </c>
      <c r="H26" s="24">
        <f>COUNTIF('4th Quarter'!O7:O203,"Pending/In Process")</f>
        <v>0</v>
      </c>
      <c r="I26" s="80" t="e">
        <f>H26/B1</f>
        <v>#DIV/0!</v>
      </c>
    </row>
    <row r="27" spans="1:11" ht="39.6" x14ac:dyDescent="0.25">
      <c r="A27" s="28" t="s">
        <v>71</v>
      </c>
      <c r="B27" s="73">
        <f>SUM(B16:B26)</f>
        <v>0</v>
      </c>
      <c r="C27" s="80" t="e">
        <f>SUM(C11:C26)</f>
        <v>#DIV/0!</v>
      </c>
      <c r="D27" s="39" t="s">
        <v>177</v>
      </c>
      <c r="E27" s="24">
        <f>COUNTIF('4th Quarter'!K7:K203,"Physical/Occupational Therapy/Speech Language Pathology (PT/OT/SLP)")</f>
        <v>0</v>
      </c>
      <c r="F27" s="80" t="e">
        <f>E27/B1</f>
        <v>#DIV/0!</v>
      </c>
      <c r="G27" s="28" t="s">
        <v>71</v>
      </c>
      <c r="H27" s="73">
        <f>SUM(H16:H26)</f>
        <v>0</v>
      </c>
      <c r="I27" s="80" t="e">
        <f>SUM(I16:I26)</f>
        <v>#DIV/0!</v>
      </c>
    </row>
    <row r="28" spans="1:11" x14ac:dyDescent="0.25">
      <c r="D28" s="17" t="s">
        <v>127</v>
      </c>
      <c r="E28" s="24">
        <f>COUNTIF('4th Quarter'!K7:K203,"Skilled nursing facility (SNF)")</f>
        <v>0</v>
      </c>
      <c r="F28" s="80" t="e">
        <f>E28/B1</f>
        <v>#DIV/0!</v>
      </c>
      <c r="G28" s="16"/>
    </row>
    <row r="29" spans="1:11" x14ac:dyDescent="0.25">
      <c r="D29" s="16" t="s">
        <v>181</v>
      </c>
      <c r="E29" s="24">
        <f>COUNTIF('4th Quarter'!K7:K203,"Transportation")</f>
        <v>0</v>
      </c>
      <c r="F29" s="80" t="e">
        <f>E29/B1</f>
        <v>#DIV/0!</v>
      </c>
      <c r="G29" s="16"/>
    </row>
    <row r="30" spans="1:11" x14ac:dyDescent="0.25">
      <c r="D30" s="16" t="s">
        <v>180</v>
      </c>
      <c r="E30" s="24">
        <f>COUNTIF('4th Quarter'!K7:K203,"Vision")</f>
        <v>0</v>
      </c>
      <c r="F30" s="80" t="e">
        <f>E30/B1</f>
        <v>#DIV/0!</v>
      </c>
      <c r="G30" s="16"/>
    </row>
    <row r="31" spans="1:11" ht="26.4" x14ac:dyDescent="0.25">
      <c r="D31" s="76" t="s">
        <v>107</v>
      </c>
      <c r="E31" s="24">
        <f>COUNTIF('4th Quarter'!K7:K203,"Other service type (Note in Summary of Issue column)")</f>
        <v>0</v>
      </c>
      <c r="F31" s="80" t="e">
        <f>E31/B1</f>
        <v>#DIV/0!</v>
      </c>
      <c r="G31" s="16"/>
    </row>
    <row r="32" spans="1:11" ht="26.4" x14ac:dyDescent="0.25">
      <c r="D32" s="16" t="s">
        <v>126</v>
      </c>
      <c r="E32" s="24">
        <f>COUNTIF('4th Quarter'!K7:K203,"NA- Grievance does not involve a service")</f>
        <v>0</v>
      </c>
      <c r="F32" s="80" t="e">
        <f>E32/B1</f>
        <v>#DIV/0!</v>
      </c>
      <c r="G32" s="16"/>
    </row>
    <row r="33" spans="4:7" x14ac:dyDescent="0.25">
      <c r="D33" s="28" t="s">
        <v>71</v>
      </c>
      <c r="E33" s="73">
        <f>SUM(E16:E32)</f>
        <v>0</v>
      </c>
      <c r="F33" s="80" t="e">
        <f>SUM(F16:F32)</f>
        <v>#DIV/0!</v>
      </c>
      <c r="G33" s="16"/>
    </row>
    <row r="34" spans="4:7" x14ac:dyDescent="0.25">
      <c r="G34" s="16"/>
    </row>
    <row r="35" spans="4:7" x14ac:dyDescent="0.25">
      <c r="G35" s="16"/>
    </row>
    <row r="36" spans="4:7" x14ac:dyDescent="0.25">
      <c r="G36" s="16"/>
    </row>
    <row r="37" spans="4:7" x14ac:dyDescent="0.25">
      <c r="G37" s="16"/>
    </row>
    <row r="38" spans="4:7" x14ac:dyDescent="0.25">
      <c r="G38" s="16"/>
    </row>
    <row r="39" spans="4:7" x14ac:dyDescent="0.25">
      <c r="G39" s="16"/>
    </row>
    <row r="40" spans="4:7" x14ac:dyDescent="0.25">
      <c r="G40" s="16"/>
    </row>
    <row r="41" spans="4:7" x14ac:dyDescent="0.25">
      <c r="G41" s="16"/>
    </row>
    <row r="42" spans="4:7" x14ac:dyDescent="0.25">
      <c r="G42" s="16"/>
    </row>
  </sheetData>
  <sheetProtection algorithmName="SHA-512" hashValue="6zC2fyF1s0fhI3D+DoSyxDEIg6aLtFtOJFL7Za9r00YJ+BJhEu4EjgLp7hEtO+GKJnpShQLlRTbQvLPxTNiKCg==" saltValue="bGxwkM7/X1ioMi0OJvnEbg==" spinCount="100000" sheet="1" objects="1" scenarios="1"/>
  <conditionalFormatting sqref="F11:G11 F13:G13 C16:C26 I17:I26 G1 F28:F32 F17:F20">
    <cfRule type="cellIs" dxfId="3" priority="4" operator="greaterThan">
      <formula>0.2499</formula>
    </cfRule>
  </conditionalFormatting>
  <conditionalFormatting sqref="F16">
    <cfRule type="cellIs" dxfId="2" priority="3" operator="greaterThan">
      <formula>0.2499</formula>
    </cfRule>
  </conditionalFormatting>
  <conditionalFormatting sqref="I16">
    <cfRule type="cellIs" dxfId="1" priority="2" operator="greaterThan">
      <formula>0.2499</formula>
    </cfRule>
  </conditionalFormatting>
  <conditionalFormatting sqref="F21:F27">
    <cfRule type="cellIs" dxfId="0" priority="1" operator="greaterThan">
      <formula>0.2499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>
      <selection activeCell="F30" sqref="F30"/>
    </sheetView>
  </sheetViews>
  <sheetFormatPr defaultColWidth="8.88671875" defaultRowHeight="13.2" x14ac:dyDescent="0.25"/>
  <cols>
    <col min="1" max="16384" width="8.88671875" style="19"/>
  </cols>
  <sheetData/>
  <sheetProtection algorithmName="SHA-512" hashValue="3w+N9B1ZnuTjfWRqj0Qj5b2lAEkP1iqlgU/OXJrcfeQsXel3JRZOtHBbtMSl4BDPF7SLE1ji+bY28TVDzlpWIA==" saltValue="3rQUeoyTixnSl2qpLg1Fhg==" spinCount="100000" sheet="1" objects="1" scenarios="1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n4G3f+arAkau8/YAFRXIr5wXZKij58Ncw60XTmW3j5dnCckOKIkA8BQMjZ8l3T3zDWZMJRyxkEyKRS3S44SlHQ==" saltValue="WahNotLHdgItFq2osT+cvw==" spinCount="100000" sheet="1" objects="1" scenarios="1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>
      <selection activeCell="J31" sqref="J31"/>
    </sheetView>
  </sheetViews>
  <sheetFormatPr defaultRowHeight="13.2" x14ac:dyDescent="0.25"/>
  <sheetData/>
  <sheetProtection algorithmName="SHA-512" hashValue="ovLU/EL6geDfFW4+yoIS5A8r2oZeHrn8XIqzOo5Jsodb1FncZQTHCzqVpEr/lijrQnIF6DHc/U7PxZg/7/wMWA==" saltValue="Dc+zbW7kae6E+DopyVCfBw==" spinCount="100000" sheet="1" objects="1" scenarios="1"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3C2nDRkysnyzkYcYF96zIqtEExbVxt51g2dVkGiTo4KLt8+YRayCbLNOKMQt9uHD3Uk0Ev8RMr57kOaEMd2IhQ==" saltValue="Oo4DB4ZhvUKZ6MlXbnQusg==" spinCount="100000" sheet="1" objects="1" scenarios="1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"/>
  <dimension ref="A3:A89"/>
  <sheetViews>
    <sheetView zoomScaleNormal="100" workbookViewId="0">
      <selection activeCell="A32" sqref="A32"/>
    </sheetView>
  </sheetViews>
  <sheetFormatPr defaultColWidth="8.88671875" defaultRowHeight="13.2" x14ac:dyDescent="0.25"/>
  <cols>
    <col min="1" max="1" width="70.88671875" style="19" customWidth="1"/>
    <col min="2" max="16384" width="8.88671875" style="19"/>
  </cols>
  <sheetData>
    <row r="3" spans="1:1" x14ac:dyDescent="0.25">
      <c r="A3" s="48" t="s">
        <v>115</v>
      </c>
    </row>
    <row r="4" spans="1:1" x14ac:dyDescent="0.25">
      <c r="A4" s="19" t="s">
        <v>105</v>
      </c>
    </row>
    <row r="5" spans="1:1" x14ac:dyDescent="0.25">
      <c r="A5" s="19" t="s">
        <v>116</v>
      </c>
    </row>
    <row r="7" spans="1:1" x14ac:dyDescent="0.25">
      <c r="A7" s="52"/>
    </row>
    <row r="8" spans="1:1" x14ac:dyDescent="0.25">
      <c r="A8" s="48" t="s">
        <v>53</v>
      </c>
    </row>
    <row r="9" spans="1:1" x14ac:dyDescent="0.25">
      <c r="A9" s="55" t="s">
        <v>97</v>
      </c>
    </row>
    <row r="10" spans="1:1" x14ac:dyDescent="0.25">
      <c r="A10" s="25" t="s">
        <v>146</v>
      </c>
    </row>
    <row r="11" spans="1:1" x14ac:dyDescent="0.25">
      <c r="A11" s="25" t="s">
        <v>147</v>
      </c>
    </row>
    <row r="12" spans="1:1" x14ac:dyDescent="0.25">
      <c r="A12" s="25" t="s">
        <v>148</v>
      </c>
    </row>
    <row r="13" spans="1:1" x14ac:dyDescent="0.25">
      <c r="A13" s="19" t="s">
        <v>31</v>
      </c>
    </row>
    <row r="14" spans="1:1" x14ac:dyDescent="0.25">
      <c r="A14" s="19" t="s">
        <v>8</v>
      </c>
    </row>
    <row r="15" spans="1:1" x14ac:dyDescent="0.25">
      <c r="A15" s="48"/>
    </row>
    <row r="16" spans="1:1" x14ac:dyDescent="0.25">
      <c r="A16" s="48" t="s">
        <v>72</v>
      </c>
    </row>
    <row r="17" spans="1:1" x14ac:dyDescent="0.25">
      <c r="A17" s="56" t="s">
        <v>179</v>
      </c>
    </row>
    <row r="18" spans="1:1" x14ac:dyDescent="0.25">
      <c r="A18" s="56" t="s">
        <v>118</v>
      </c>
    </row>
    <row r="19" spans="1:1" x14ac:dyDescent="0.25">
      <c r="A19" s="56" t="s">
        <v>123</v>
      </c>
    </row>
    <row r="20" spans="1:1" x14ac:dyDescent="0.25">
      <c r="A20" s="56" t="s">
        <v>125</v>
      </c>
    </row>
    <row r="21" spans="1:1" x14ac:dyDescent="0.25">
      <c r="A21" s="56" t="s">
        <v>120</v>
      </c>
    </row>
    <row r="22" spans="1:1" x14ac:dyDescent="0.25">
      <c r="A22" s="56" t="s">
        <v>119</v>
      </c>
    </row>
    <row r="23" spans="1:1" x14ac:dyDescent="0.25">
      <c r="A23" s="56" t="s">
        <v>149</v>
      </c>
    </row>
    <row r="24" spans="1:1" x14ac:dyDescent="0.25">
      <c r="A24" s="56" t="s">
        <v>117</v>
      </c>
    </row>
    <row r="25" spans="1:1" x14ac:dyDescent="0.25">
      <c r="A25" s="56" t="s">
        <v>124</v>
      </c>
    </row>
    <row r="26" spans="1:1" x14ac:dyDescent="0.25">
      <c r="A26" s="56" t="s">
        <v>121</v>
      </c>
    </row>
    <row r="27" spans="1:1" x14ac:dyDescent="0.25">
      <c r="A27" s="47" t="s">
        <v>8</v>
      </c>
    </row>
    <row r="28" spans="1:1" x14ac:dyDescent="0.25">
      <c r="A28" s="49"/>
    </row>
    <row r="29" spans="1:1" x14ac:dyDescent="0.25">
      <c r="A29" s="49"/>
    </row>
    <row r="30" spans="1:1" x14ac:dyDescent="0.25">
      <c r="A30" s="50" t="s">
        <v>98</v>
      </c>
    </row>
    <row r="31" spans="1:1" x14ac:dyDescent="0.25">
      <c r="A31" s="47" t="s">
        <v>128</v>
      </c>
    </row>
    <row r="32" spans="1:1" x14ac:dyDescent="0.25">
      <c r="A32" s="47" t="s">
        <v>129</v>
      </c>
    </row>
    <row r="33" spans="1:1" x14ac:dyDescent="0.25">
      <c r="A33" s="47" t="s">
        <v>130</v>
      </c>
    </row>
    <row r="34" spans="1:1" x14ac:dyDescent="0.25">
      <c r="A34" s="47" t="s">
        <v>131</v>
      </c>
    </row>
    <row r="35" spans="1:1" x14ac:dyDescent="0.25">
      <c r="A35" s="47" t="s">
        <v>126</v>
      </c>
    </row>
    <row r="36" spans="1:1" x14ac:dyDescent="0.25">
      <c r="A36" s="47" t="s">
        <v>108</v>
      </c>
    </row>
    <row r="37" spans="1:1" x14ac:dyDescent="0.25">
      <c r="A37" s="47"/>
    </row>
    <row r="38" spans="1:1" x14ac:dyDescent="0.25">
      <c r="A38" s="48" t="s">
        <v>0</v>
      </c>
    </row>
    <row r="39" spans="1:1" x14ac:dyDescent="0.25">
      <c r="A39" s="47" t="s">
        <v>106</v>
      </c>
    </row>
    <row r="40" spans="1:1" x14ac:dyDescent="0.25">
      <c r="A40" s="1" t="s">
        <v>140</v>
      </c>
    </row>
    <row r="41" spans="1:1" x14ac:dyDescent="0.25">
      <c r="A41" s="1" t="s">
        <v>141</v>
      </c>
    </row>
    <row r="42" spans="1:1" x14ac:dyDescent="0.25">
      <c r="A42" s="1" t="s">
        <v>170</v>
      </c>
    </row>
    <row r="43" spans="1:1" x14ac:dyDescent="0.25">
      <c r="A43" s="1" t="s">
        <v>171</v>
      </c>
    </row>
    <row r="44" spans="1:1" x14ac:dyDescent="0.25">
      <c r="A44" s="1" t="s">
        <v>142</v>
      </c>
    </row>
    <row r="45" spans="1:1" x14ac:dyDescent="0.25">
      <c r="A45" s="1" t="s">
        <v>172</v>
      </c>
    </row>
    <row r="46" spans="1:1" x14ac:dyDescent="0.25">
      <c r="A46" s="1" t="s">
        <v>173</v>
      </c>
    </row>
    <row r="47" spans="1:1" x14ac:dyDescent="0.25">
      <c r="A47" s="1" t="s">
        <v>174</v>
      </c>
    </row>
    <row r="48" spans="1:1" x14ac:dyDescent="0.25">
      <c r="A48" s="1" t="s">
        <v>175</v>
      </c>
    </row>
    <row r="49" spans="1:1" x14ac:dyDescent="0.25">
      <c r="A49" s="1" t="s">
        <v>176</v>
      </c>
    </row>
    <row r="50" spans="1:1" x14ac:dyDescent="0.25">
      <c r="A50" s="1" t="s">
        <v>177</v>
      </c>
    </row>
    <row r="51" spans="1:1" x14ac:dyDescent="0.25">
      <c r="A51" s="25" t="s">
        <v>127</v>
      </c>
    </row>
    <row r="52" spans="1:1" x14ac:dyDescent="0.25">
      <c r="A52" s="1" t="s">
        <v>21</v>
      </c>
    </row>
    <row r="53" spans="1:1" x14ac:dyDescent="0.25">
      <c r="A53" s="1" t="s">
        <v>178</v>
      </c>
    </row>
    <row r="54" spans="1:1" x14ac:dyDescent="0.25">
      <c r="A54" s="47" t="s">
        <v>107</v>
      </c>
    </row>
    <row r="55" spans="1:1" x14ac:dyDescent="0.25">
      <c r="A55" s="19" t="s">
        <v>126</v>
      </c>
    </row>
    <row r="57" spans="1:1" x14ac:dyDescent="0.25">
      <c r="A57" s="48" t="s">
        <v>111</v>
      </c>
    </row>
    <row r="58" spans="1:1" x14ac:dyDescent="0.25">
      <c r="A58" s="25" t="s">
        <v>132</v>
      </c>
    </row>
    <row r="59" spans="1:1" x14ac:dyDescent="0.25">
      <c r="A59" s="25" t="s">
        <v>133</v>
      </c>
    </row>
    <row r="60" spans="1:1" x14ac:dyDescent="0.25">
      <c r="A60" s="25" t="s">
        <v>134</v>
      </c>
    </row>
    <row r="61" spans="1:1" x14ac:dyDescent="0.25">
      <c r="A61" s="25" t="s">
        <v>135</v>
      </c>
    </row>
    <row r="62" spans="1:1" x14ac:dyDescent="0.25">
      <c r="A62" s="19" t="s">
        <v>100</v>
      </c>
    </row>
    <row r="63" spans="1:1" x14ac:dyDescent="0.25">
      <c r="A63" s="19" t="s">
        <v>136</v>
      </c>
    </row>
    <row r="65" spans="1:1" x14ac:dyDescent="0.25">
      <c r="A65" s="48" t="s">
        <v>26</v>
      </c>
    </row>
    <row r="66" spans="1:1" x14ac:dyDescent="0.25">
      <c r="A66" s="1" t="s">
        <v>155</v>
      </c>
    </row>
    <row r="67" spans="1:1" x14ac:dyDescent="0.25">
      <c r="A67" s="1" t="s">
        <v>156</v>
      </c>
    </row>
    <row r="68" spans="1:1" x14ac:dyDescent="0.25">
      <c r="A68" s="1" t="s">
        <v>159</v>
      </c>
    </row>
    <row r="69" spans="1:1" x14ac:dyDescent="0.25">
      <c r="A69" s="1" t="s">
        <v>152</v>
      </c>
    </row>
    <row r="70" spans="1:1" x14ac:dyDescent="0.25">
      <c r="A70" s="1" t="s">
        <v>153</v>
      </c>
    </row>
    <row r="71" spans="1:1" x14ac:dyDescent="0.25">
      <c r="A71" s="1" t="s">
        <v>154</v>
      </c>
    </row>
    <row r="72" spans="1:1" x14ac:dyDescent="0.25">
      <c r="A72" s="1" t="s">
        <v>138</v>
      </c>
    </row>
    <row r="73" spans="1:1" x14ac:dyDescent="0.25">
      <c r="A73" s="1" t="s">
        <v>137</v>
      </c>
    </row>
    <row r="74" spans="1:1" x14ac:dyDescent="0.25">
      <c r="A74" s="1" t="s">
        <v>157</v>
      </c>
    </row>
    <row r="75" spans="1:1" x14ac:dyDescent="0.25">
      <c r="A75" s="1" t="s">
        <v>158</v>
      </c>
    </row>
    <row r="76" spans="1:1" x14ac:dyDescent="0.25">
      <c r="A76" s="25" t="s">
        <v>101</v>
      </c>
    </row>
    <row r="79" spans="1:1" x14ac:dyDescent="0.25">
      <c r="A79" s="48" t="s">
        <v>102</v>
      </c>
    </row>
    <row r="80" spans="1:1" x14ac:dyDescent="0.25">
      <c r="A80" s="19" t="s">
        <v>3</v>
      </c>
    </row>
    <row r="81" spans="1:1" x14ac:dyDescent="0.25">
      <c r="A81" s="19" t="s">
        <v>4</v>
      </c>
    </row>
    <row r="82" spans="1:1" x14ac:dyDescent="0.25">
      <c r="A82" s="25" t="s">
        <v>144</v>
      </c>
    </row>
    <row r="83" spans="1:1" x14ac:dyDescent="0.25">
      <c r="A83" s="19" t="s">
        <v>55</v>
      </c>
    </row>
    <row r="85" spans="1:1" x14ac:dyDescent="0.25">
      <c r="A85" s="48"/>
    </row>
    <row r="86" spans="1:1" x14ac:dyDescent="0.25">
      <c r="A86" s="51"/>
    </row>
    <row r="89" spans="1:1" x14ac:dyDescent="0.25">
      <c r="A89" s="25"/>
    </row>
  </sheetData>
  <sheetProtection algorithmName="SHA-512" hashValue="yG00EQIRsqjGzz7uAbWBn52piGFAnKxNDFx3MPLDZ1K4RqF/Xx/4PvgEgKNwP396zFZsTDXA/rOqzBAlh+kToQ==" saltValue="8tpuhYzo+Pssxhr0q03LQA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B34"/>
  <sheetViews>
    <sheetView workbookViewId="0">
      <selection activeCell="F19" sqref="F19"/>
    </sheetView>
  </sheetViews>
  <sheetFormatPr defaultRowHeight="13.2" x14ac:dyDescent="0.25"/>
  <cols>
    <col min="1" max="1" width="10.6640625" bestFit="1" customWidth="1"/>
    <col min="2" max="2" width="10" customWidth="1"/>
    <col min="3" max="3" width="10.6640625" customWidth="1"/>
    <col min="5" max="5" width="10.6640625" bestFit="1" customWidth="1"/>
    <col min="7" max="7" width="13.109375" customWidth="1"/>
    <col min="8" max="8" width="11" customWidth="1"/>
    <col min="11" max="11" width="12" customWidth="1"/>
  </cols>
  <sheetData>
    <row r="1" spans="1:17" x14ac:dyDescent="0.25">
      <c r="A1" s="30"/>
      <c r="B1" s="89" t="s">
        <v>70</v>
      </c>
      <c r="C1" s="89"/>
      <c r="D1" s="89"/>
      <c r="E1" s="34"/>
      <c r="F1" s="89" t="s">
        <v>1</v>
      </c>
      <c r="G1" s="89"/>
      <c r="H1" s="89"/>
      <c r="I1" s="89"/>
      <c r="J1" s="89"/>
      <c r="K1" s="34"/>
      <c r="L1" s="89" t="s">
        <v>27</v>
      </c>
      <c r="M1" s="89"/>
      <c r="N1" s="89"/>
      <c r="O1" s="89"/>
      <c r="P1" s="89"/>
      <c r="Q1" s="89"/>
    </row>
    <row r="2" spans="1:17" s="41" customFormat="1" ht="39.6" x14ac:dyDescent="0.25">
      <c r="B2" s="41" t="s">
        <v>37</v>
      </c>
      <c r="C2" s="41" t="s">
        <v>36</v>
      </c>
      <c r="D2" s="41" t="s">
        <v>57</v>
      </c>
      <c r="F2" s="41" t="s">
        <v>2</v>
      </c>
      <c r="G2" s="42" t="s">
        <v>52</v>
      </c>
      <c r="H2" s="42" t="s">
        <v>35</v>
      </c>
      <c r="I2" s="42" t="s">
        <v>34</v>
      </c>
      <c r="J2" s="41" t="s">
        <v>58</v>
      </c>
      <c r="L2" s="32" t="s">
        <v>3</v>
      </c>
      <c r="M2" s="32" t="s">
        <v>4</v>
      </c>
      <c r="N2" s="32" t="s">
        <v>78</v>
      </c>
      <c r="O2" s="32" t="s">
        <v>77</v>
      </c>
      <c r="P2" s="32" t="s">
        <v>84</v>
      </c>
      <c r="Q2" s="32" t="s">
        <v>32</v>
      </c>
    </row>
    <row r="3" spans="1:17" x14ac:dyDescent="0.25">
      <c r="A3" s="33" t="s">
        <v>54</v>
      </c>
      <c r="B3" s="31" t="e">
        <f>'1stQtrAnalysis'!#REF!</f>
        <v>#REF!</v>
      </c>
      <c r="C3" s="31" t="e">
        <f>'1stQtrAnalysis'!#REF!</f>
        <v>#REF!</v>
      </c>
      <c r="D3" s="31" t="e">
        <f>'1stQtrAnalysis'!#REF!</f>
        <v>#REF!</v>
      </c>
      <c r="E3" s="36" t="s">
        <v>54</v>
      </c>
      <c r="F3" s="35" t="e">
        <f>'1stQtrAnalysis'!C4</f>
        <v>#DIV/0!</v>
      </c>
      <c r="G3" s="35" t="e">
        <f>'1stQtrAnalysis'!#REF!</f>
        <v>#REF!</v>
      </c>
      <c r="H3" s="35" t="e">
        <f>'1stQtrAnalysis'!#REF!</f>
        <v>#REF!</v>
      </c>
      <c r="I3" s="35" t="e">
        <f>'1stQtrAnalysis'!#REF!</f>
        <v>#REF!</v>
      </c>
      <c r="J3" s="35" t="e">
        <f>'1stQtrAnalysis'!C5</f>
        <v>#DIV/0!</v>
      </c>
      <c r="K3" s="36" t="s">
        <v>54</v>
      </c>
      <c r="L3" s="35" t="e">
        <f>'1stQtrAnalysis'!#REF!</f>
        <v>#REF!</v>
      </c>
      <c r="M3" s="35" t="e">
        <f>'1stQtrAnalysis'!#REF!</f>
        <v>#REF!</v>
      </c>
      <c r="N3" s="35" t="e">
        <f>'1stQtrAnalysis'!#REF!</f>
        <v>#REF!</v>
      </c>
      <c r="O3" s="35" t="e">
        <f>'1stQtrAnalysis'!#REF!</f>
        <v>#REF!</v>
      </c>
      <c r="P3" s="35" t="e">
        <f>'1stQtrAnalysis'!#REF!</f>
        <v>#REF!</v>
      </c>
      <c r="Q3" s="35" t="e">
        <f>'1stQtrAnalysis'!#REF!</f>
        <v>#REF!</v>
      </c>
    </row>
    <row r="4" spans="1:17" x14ac:dyDescent="0.25">
      <c r="A4" s="33" t="s">
        <v>73</v>
      </c>
      <c r="B4" s="31" t="e">
        <f>'2ndQtrAnalysis'!#REF!</f>
        <v>#REF!</v>
      </c>
      <c r="C4" s="31" t="e">
        <f>'2ndQtrAnalysis'!#REF!</f>
        <v>#REF!</v>
      </c>
      <c r="D4" s="31" t="e">
        <f>'2ndQtrAnalysis'!#REF!</f>
        <v>#REF!</v>
      </c>
      <c r="E4" s="36" t="s">
        <v>73</v>
      </c>
      <c r="F4" s="35" t="e">
        <f>'2ndQtrAnalysis'!C4</f>
        <v>#DIV/0!</v>
      </c>
      <c r="G4" s="35" t="e">
        <f>'2ndQtrAnalysis'!#REF!</f>
        <v>#REF!</v>
      </c>
      <c r="H4" s="35" t="e">
        <f>'2ndQtrAnalysis'!#REF!</f>
        <v>#REF!</v>
      </c>
      <c r="I4" s="35" t="e">
        <f>'2ndQtrAnalysis'!#REF!</f>
        <v>#REF!</v>
      </c>
      <c r="J4" s="35" t="e">
        <f>'2ndQtrAnalysis'!C5</f>
        <v>#DIV/0!</v>
      </c>
      <c r="K4" s="36" t="s">
        <v>73</v>
      </c>
      <c r="L4" s="35" t="e">
        <f>'2ndQtrAnalysis'!#REF!</f>
        <v>#REF!</v>
      </c>
      <c r="M4" s="35" t="e">
        <f>'2ndQtrAnalysis'!#REF!</f>
        <v>#REF!</v>
      </c>
      <c r="N4" s="35" t="e">
        <f>'2ndQtrAnalysis'!#REF!</f>
        <v>#REF!</v>
      </c>
      <c r="O4" s="35" t="e">
        <f>'2ndQtrAnalysis'!#REF!</f>
        <v>#REF!</v>
      </c>
      <c r="P4" s="35" t="e">
        <f>'2ndQtrAnalysis'!#REF!</f>
        <v>#REF!</v>
      </c>
      <c r="Q4" s="35" t="e">
        <f>'2ndQtrAnalysis'!#REF!</f>
        <v>#REF!</v>
      </c>
    </row>
    <row r="5" spans="1:17" x14ac:dyDescent="0.25">
      <c r="A5" s="33" t="s">
        <v>74</v>
      </c>
      <c r="B5" s="31" t="e">
        <f>'3rdQtrAnalysis'!#REF!</f>
        <v>#REF!</v>
      </c>
      <c r="C5" s="31" t="e">
        <f>'3rdQtrAnalysis'!#REF!</f>
        <v>#REF!</v>
      </c>
      <c r="D5" s="31" t="e">
        <f>'3rdQtrAnalysis'!#REF!</f>
        <v>#REF!</v>
      </c>
      <c r="E5" s="36" t="s">
        <v>74</v>
      </c>
      <c r="F5" s="35" t="e">
        <f>'3rdQtrAnalysis'!C4</f>
        <v>#DIV/0!</v>
      </c>
      <c r="G5" s="35" t="e">
        <f>'3rdQtrAnalysis'!C5</f>
        <v>#DIV/0!</v>
      </c>
      <c r="H5" s="35" t="e">
        <f>'3rdQtrAnalysis'!#REF!</f>
        <v>#REF!</v>
      </c>
      <c r="I5" s="35" t="e">
        <f>'3rdQtrAnalysis'!#REF!</f>
        <v>#REF!</v>
      </c>
      <c r="J5" s="35" t="e">
        <f>'3rdQtrAnalysis'!#REF!</f>
        <v>#REF!</v>
      </c>
      <c r="K5" s="36" t="s">
        <v>74</v>
      </c>
      <c r="L5" s="35" t="e">
        <f>'3rdQtrAnalysis'!#REF!</f>
        <v>#REF!</v>
      </c>
      <c r="M5" s="35" t="e">
        <f>'3rdQtrAnalysis'!#REF!</f>
        <v>#REF!</v>
      </c>
      <c r="N5" s="35" t="e">
        <f>'3rdQtrAnalysis'!#REF!</f>
        <v>#REF!</v>
      </c>
      <c r="O5" s="35" t="e">
        <f>'3rdQtrAnalysis'!#REF!</f>
        <v>#REF!</v>
      </c>
      <c r="P5" s="35" t="e">
        <f>'3rdQtrAnalysis'!#REF!</f>
        <v>#REF!</v>
      </c>
      <c r="Q5" s="35" t="e">
        <f>'3rdQtrAnalysis'!#REF!</f>
        <v>#REF!</v>
      </c>
    </row>
    <row r="6" spans="1:17" x14ac:dyDescent="0.25">
      <c r="A6" s="33" t="s">
        <v>75</v>
      </c>
      <c r="B6" s="31" t="e">
        <f>'4thQtrAnalysis'!#REF!</f>
        <v>#REF!</v>
      </c>
      <c r="C6" s="31" t="e">
        <f>'4thQtrAnalysis'!#REF!</f>
        <v>#REF!</v>
      </c>
      <c r="D6" s="31" t="e">
        <f>'4thQtrAnalysis'!#REF!</f>
        <v>#REF!</v>
      </c>
      <c r="E6" s="36" t="s">
        <v>75</v>
      </c>
      <c r="F6" s="35" t="e">
        <f>'4thQtrAnalysis'!C4</f>
        <v>#DIV/0!</v>
      </c>
      <c r="G6" s="35" t="e">
        <f>'4thQtrAnalysis'!C5</f>
        <v>#DIV/0!</v>
      </c>
      <c r="H6" s="35" t="e">
        <f>'4thQtrAnalysis'!#REF!</f>
        <v>#REF!</v>
      </c>
      <c r="I6" s="35" t="e">
        <f>'4thQtrAnalysis'!#REF!</f>
        <v>#REF!</v>
      </c>
      <c r="J6" s="35" t="e">
        <f>'4thQtrAnalysis'!#REF!</f>
        <v>#REF!</v>
      </c>
      <c r="K6" s="36" t="s">
        <v>75</v>
      </c>
      <c r="L6" s="35" t="e">
        <f>'4thQtrAnalysis'!#REF!</f>
        <v>#REF!</v>
      </c>
      <c r="M6" s="35" t="e">
        <f>'4thQtrAnalysis'!#REF!</f>
        <v>#REF!</v>
      </c>
      <c r="N6" s="35" t="e">
        <f>'4thQtrAnalysis'!#REF!</f>
        <v>#REF!</v>
      </c>
      <c r="O6" s="35" t="e">
        <f>'4thQtrAnalysis'!#REF!</f>
        <v>#REF!</v>
      </c>
      <c r="P6" s="35" t="e">
        <f>'4thQtrAnalysis'!#REF!</f>
        <v>#REF!</v>
      </c>
      <c r="Q6" s="35" t="e">
        <f>'4thQtrAnalysis'!#REF!</f>
        <v>#REF!</v>
      </c>
    </row>
    <row r="8" spans="1:17" x14ac:dyDescent="0.25">
      <c r="A8" s="89" t="s">
        <v>72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17" s="41" customFormat="1" ht="66" x14ac:dyDescent="0.25">
      <c r="B9" s="44" t="s">
        <v>39</v>
      </c>
      <c r="C9" s="44" t="s">
        <v>38</v>
      </c>
      <c r="D9" s="44" t="s">
        <v>81</v>
      </c>
      <c r="E9" s="44" t="s">
        <v>86</v>
      </c>
      <c r="F9" s="44" t="s">
        <v>9</v>
      </c>
      <c r="G9" s="44" t="s">
        <v>87</v>
      </c>
      <c r="H9" s="44" t="s">
        <v>60</v>
      </c>
      <c r="I9" s="44" t="s">
        <v>59</v>
      </c>
      <c r="J9" s="43" t="s">
        <v>8</v>
      </c>
      <c r="K9" s="44" t="s">
        <v>61</v>
      </c>
      <c r="L9" s="44" t="s">
        <v>10</v>
      </c>
      <c r="M9" s="44" t="s">
        <v>11</v>
      </c>
      <c r="N9" s="44" t="s">
        <v>12</v>
      </c>
      <c r="O9" s="44" t="s">
        <v>88</v>
      </c>
      <c r="P9" s="44" t="s">
        <v>13</v>
      </c>
      <c r="Q9" s="41" t="s">
        <v>55</v>
      </c>
    </row>
    <row r="10" spans="1:17" x14ac:dyDescent="0.25">
      <c r="A10" s="46" t="s">
        <v>54</v>
      </c>
      <c r="B10" s="45" t="e">
        <f>'1stQtrAnalysis'!C16</f>
        <v>#DIV/0!</v>
      </c>
      <c r="C10" s="45" t="e">
        <f>'1stQtrAnalysis'!C17</f>
        <v>#DIV/0!</v>
      </c>
      <c r="D10" s="45" t="e">
        <f>'1stQtrAnalysis'!C18</f>
        <v>#DIV/0!</v>
      </c>
      <c r="E10" s="45" t="e">
        <f>'1stQtrAnalysis'!C19</f>
        <v>#DIV/0!</v>
      </c>
      <c r="F10" s="45" t="e">
        <f>'1stQtrAnalysis'!C20</f>
        <v>#DIV/0!</v>
      </c>
      <c r="G10" s="45" t="e">
        <f>'1stQtrAnalysis'!C21</f>
        <v>#DIV/0!</v>
      </c>
      <c r="H10" s="45" t="e">
        <f>'1stQtrAnalysis'!C22</f>
        <v>#DIV/0!</v>
      </c>
      <c r="I10" s="45" t="e">
        <f>'1stQtrAnalysis'!C23</f>
        <v>#DIV/0!</v>
      </c>
      <c r="J10" s="45" t="e">
        <f>'1stQtrAnalysis'!C24</f>
        <v>#DIV/0!</v>
      </c>
      <c r="K10" s="45" t="e">
        <f>'1stQtrAnalysis'!C25</f>
        <v>#DIV/0!</v>
      </c>
      <c r="L10" s="45" t="e">
        <f>'1stQtrAnalysis'!C26</f>
        <v>#DIV/0!</v>
      </c>
      <c r="M10" s="45" t="e">
        <f>'1stQtrAnalysis'!#REF!</f>
        <v>#REF!</v>
      </c>
      <c r="N10" s="45" t="e">
        <f>'1stQtrAnalysis'!#REF!</f>
        <v>#REF!</v>
      </c>
      <c r="O10" s="45" t="e">
        <f>'1stQtrAnalysis'!#REF!</f>
        <v>#REF!</v>
      </c>
      <c r="P10" s="45" t="e">
        <f>'1stQtrAnalysis'!#REF!</f>
        <v>#REF!</v>
      </c>
      <c r="Q10" s="37"/>
    </row>
    <row r="11" spans="1:17" x14ac:dyDescent="0.25">
      <c r="A11" s="46" t="s">
        <v>73</v>
      </c>
      <c r="B11" s="31" t="e">
        <f>'2ndQtrAnalysis'!C16</f>
        <v>#DIV/0!</v>
      </c>
      <c r="C11" s="31" t="e">
        <f>'2ndQtrAnalysis'!C17</f>
        <v>#DIV/0!</v>
      </c>
      <c r="D11" s="31" t="e">
        <f>'2ndQtrAnalysis'!C18</f>
        <v>#DIV/0!</v>
      </c>
      <c r="E11" s="45" t="e">
        <f>'2ndQtrAnalysis'!C19</f>
        <v>#DIV/0!</v>
      </c>
      <c r="F11" s="45" t="e">
        <f>'2ndQtrAnalysis'!C20</f>
        <v>#DIV/0!</v>
      </c>
      <c r="G11" s="45" t="e">
        <f>'2ndQtrAnalysis'!C21</f>
        <v>#DIV/0!</v>
      </c>
      <c r="H11" s="45" t="e">
        <f>'2ndQtrAnalysis'!C22</f>
        <v>#DIV/0!</v>
      </c>
      <c r="I11" s="45" t="e">
        <f>'2ndQtrAnalysis'!C23</f>
        <v>#DIV/0!</v>
      </c>
      <c r="J11" s="45" t="e">
        <f>'2ndQtrAnalysis'!C24</f>
        <v>#DIV/0!</v>
      </c>
      <c r="K11" s="31" t="e">
        <f>'2ndQtrAnalysis'!C25</f>
        <v>#DIV/0!</v>
      </c>
      <c r="L11" s="45" t="e">
        <f>'2ndQtrAnalysis'!C26</f>
        <v>#DIV/0!</v>
      </c>
      <c r="M11" s="31" t="e">
        <f>'2ndQtrAnalysis'!#REF!</f>
        <v>#REF!</v>
      </c>
      <c r="N11" s="31" t="e">
        <f>'2ndQtrAnalysis'!#REF!</f>
        <v>#REF!</v>
      </c>
      <c r="O11" s="31" t="e">
        <f>'2ndQtrAnalysis'!#REF!</f>
        <v>#REF!</v>
      </c>
      <c r="P11" s="31" t="e">
        <f>'2ndQtrAnalysis'!#REF!</f>
        <v>#REF!</v>
      </c>
      <c r="Q11" s="37"/>
    </row>
    <row r="12" spans="1:17" x14ac:dyDescent="0.25">
      <c r="A12" s="46" t="s">
        <v>74</v>
      </c>
      <c r="B12" s="31" t="e">
        <f>'3rdQtrAnalysis'!C16</f>
        <v>#DIV/0!</v>
      </c>
      <c r="C12" s="31" t="e">
        <f>'3rdQtrAnalysis'!C17</f>
        <v>#DIV/0!</v>
      </c>
      <c r="D12" s="31" t="e">
        <f>'3rdQtrAnalysis'!C18</f>
        <v>#DIV/0!</v>
      </c>
      <c r="E12" s="45" t="e">
        <f>'3rdQtrAnalysis'!C19</f>
        <v>#DIV/0!</v>
      </c>
      <c r="F12" s="45" t="e">
        <f>'3rdQtrAnalysis'!C20</f>
        <v>#DIV/0!</v>
      </c>
      <c r="G12" s="45" t="e">
        <f>'3rdQtrAnalysis'!C21</f>
        <v>#DIV/0!</v>
      </c>
      <c r="H12" s="45" t="e">
        <f>'3rdQtrAnalysis'!C22</f>
        <v>#DIV/0!</v>
      </c>
      <c r="I12" s="45" t="e">
        <f>'3rdQtrAnalysis'!C23</f>
        <v>#DIV/0!</v>
      </c>
      <c r="J12" s="45" t="e">
        <f>'3rdQtrAnalysis'!C24</f>
        <v>#DIV/0!</v>
      </c>
      <c r="K12" s="31" t="e">
        <f>'3rdQtrAnalysis'!C25</f>
        <v>#DIV/0!</v>
      </c>
      <c r="L12" s="45" t="e">
        <f>'3rdQtrAnalysis'!C26</f>
        <v>#DIV/0!</v>
      </c>
      <c r="M12" s="31" t="e">
        <f>'3rdQtrAnalysis'!#REF!</f>
        <v>#REF!</v>
      </c>
      <c r="N12" s="31" t="e">
        <f>'3rdQtrAnalysis'!#REF!</f>
        <v>#REF!</v>
      </c>
      <c r="O12" s="31" t="e">
        <f>'3rdQtrAnalysis'!#REF!</f>
        <v>#REF!</v>
      </c>
      <c r="P12" s="31" t="e">
        <f>'3rdQtrAnalysis'!#REF!</f>
        <v>#REF!</v>
      </c>
      <c r="Q12" s="37"/>
    </row>
    <row r="13" spans="1:17" x14ac:dyDescent="0.25">
      <c r="A13" s="46" t="s">
        <v>75</v>
      </c>
      <c r="B13" s="31" t="e">
        <f>'4thQtrAnalysis'!C16</f>
        <v>#DIV/0!</v>
      </c>
      <c r="C13" s="31" t="e">
        <f>'4thQtrAnalysis'!C17</f>
        <v>#DIV/0!</v>
      </c>
      <c r="D13" s="31" t="e">
        <f>'4thQtrAnalysis'!C18</f>
        <v>#DIV/0!</v>
      </c>
      <c r="E13" s="31" t="e">
        <f>'4thQtrAnalysis'!C19</f>
        <v>#DIV/0!</v>
      </c>
      <c r="F13" s="31" t="e">
        <f>'4thQtrAnalysis'!C20</f>
        <v>#DIV/0!</v>
      </c>
      <c r="G13" s="31" t="e">
        <f>'4thQtrAnalysis'!C21</f>
        <v>#DIV/0!</v>
      </c>
      <c r="H13" s="31" t="e">
        <f>'4thQtrAnalysis'!C22</f>
        <v>#DIV/0!</v>
      </c>
      <c r="I13" s="31" t="e">
        <f>'4thQtrAnalysis'!C23</f>
        <v>#DIV/0!</v>
      </c>
      <c r="J13" s="31" t="e">
        <f>'4thQtrAnalysis'!C24</f>
        <v>#DIV/0!</v>
      </c>
      <c r="K13" s="31" t="e">
        <f>'4thQtrAnalysis'!C25</f>
        <v>#DIV/0!</v>
      </c>
      <c r="L13" s="31" t="e">
        <f>'4thQtrAnalysis'!C26</f>
        <v>#DIV/0!</v>
      </c>
      <c r="M13" s="31" t="e">
        <f>'4thQtrAnalysis'!#REF!</f>
        <v>#REF!</v>
      </c>
      <c r="N13" s="31" t="e">
        <f>'4thQtrAnalysis'!#REF!</f>
        <v>#REF!</v>
      </c>
      <c r="O13" s="31" t="e">
        <f>'4thQtrAnalysis'!#REF!</f>
        <v>#REF!</v>
      </c>
      <c r="P13" s="31" t="e">
        <f>'4thQtrAnalysis'!#REF!</f>
        <v>#REF!</v>
      </c>
      <c r="Q13" s="37"/>
    </row>
    <row r="15" spans="1:17" x14ac:dyDescent="0.25">
      <c r="A15" s="89" t="s">
        <v>53</v>
      </c>
      <c r="B15" s="89"/>
      <c r="C15" s="89"/>
      <c r="D15" s="89"/>
      <c r="E15" s="89"/>
      <c r="F15" s="89"/>
    </row>
    <row r="16" spans="1:17" s="41" customFormat="1" x14ac:dyDescent="0.25">
      <c r="B16" s="41" t="s">
        <v>6</v>
      </c>
      <c r="C16" s="41" t="s">
        <v>7</v>
      </c>
      <c r="D16" s="41" t="s">
        <v>5</v>
      </c>
      <c r="E16" s="40" t="s">
        <v>67</v>
      </c>
      <c r="F16" s="41" t="s">
        <v>31</v>
      </c>
      <c r="G16" s="41" t="s">
        <v>8</v>
      </c>
    </row>
    <row r="17" spans="1:28" x14ac:dyDescent="0.25">
      <c r="A17" s="46" t="s">
        <v>54</v>
      </c>
      <c r="B17" s="31" t="e">
        <f>'1stQtrAnalysis'!F4</f>
        <v>#DIV/0!</v>
      </c>
      <c r="C17" s="31" t="e">
        <f>'1stQtrAnalysis'!F5</f>
        <v>#DIV/0!</v>
      </c>
      <c r="D17" s="31" t="e">
        <f>'1stQtrAnalysis'!F6</f>
        <v>#DIV/0!</v>
      </c>
      <c r="E17" s="31" t="e">
        <f>'1stQtrAnalysis'!F7</f>
        <v>#DIV/0!</v>
      </c>
      <c r="F17" s="31" t="e">
        <f>'1stQtrAnalysis'!F8</f>
        <v>#DIV/0!</v>
      </c>
      <c r="G17" s="31" t="e">
        <f>'1stQtrAnalysis'!F9</f>
        <v>#DIV/0!</v>
      </c>
    </row>
    <row r="18" spans="1:28" x14ac:dyDescent="0.25">
      <c r="A18" s="46" t="s">
        <v>73</v>
      </c>
      <c r="B18" s="31" t="e">
        <f>'2ndQtrAnalysis'!F4</f>
        <v>#DIV/0!</v>
      </c>
      <c r="C18" s="31" t="e">
        <f>'2ndQtrAnalysis'!F5</f>
        <v>#DIV/0!</v>
      </c>
      <c r="D18" s="31" t="e">
        <f>'2ndQtrAnalysis'!F6</f>
        <v>#DIV/0!</v>
      </c>
      <c r="E18" s="31" t="e">
        <f>'2ndQtrAnalysis'!F7</f>
        <v>#DIV/0!</v>
      </c>
      <c r="F18" s="31" t="e">
        <f>'2ndQtrAnalysis'!F8</f>
        <v>#DIV/0!</v>
      </c>
      <c r="G18" s="31" t="e">
        <f>'2ndQtrAnalysis'!F9</f>
        <v>#DIV/0!</v>
      </c>
    </row>
    <row r="19" spans="1:28" x14ac:dyDescent="0.25">
      <c r="A19" s="46" t="s">
        <v>74</v>
      </c>
      <c r="B19" s="31" t="e">
        <f>'4thQtrAnalysis'!F4</f>
        <v>#DIV/0!</v>
      </c>
      <c r="C19" s="31" t="e">
        <f>'3rdQtrAnalysis'!F5</f>
        <v>#DIV/0!</v>
      </c>
      <c r="D19" s="31" t="e">
        <f>'3rdQtrAnalysis'!F6</f>
        <v>#DIV/0!</v>
      </c>
      <c r="E19" s="31" t="e">
        <f>'3rdQtrAnalysis'!F7</f>
        <v>#DIV/0!</v>
      </c>
      <c r="F19" s="31" t="e">
        <f>'3rdQtrAnalysis'!F8</f>
        <v>#DIV/0!</v>
      </c>
      <c r="G19" s="31" t="e">
        <f>'3rdQtrAnalysis'!F9</f>
        <v>#DIV/0!</v>
      </c>
    </row>
    <row r="20" spans="1:28" x14ac:dyDescent="0.25">
      <c r="A20" s="46" t="s">
        <v>75</v>
      </c>
      <c r="B20" s="31" t="e">
        <f>'4thQtrAnalysis'!F4</f>
        <v>#DIV/0!</v>
      </c>
      <c r="C20" s="31" t="e">
        <f>'4thQtrAnalysis'!F5</f>
        <v>#DIV/0!</v>
      </c>
      <c r="D20" s="31" t="e">
        <f>'4thQtrAnalysis'!F6</f>
        <v>#DIV/0!</v>
      </c>
      <c r="E20" s="31" t="e">
        <f>'4thQtrAnalysis'!F7</f>
        <v>#DIV/0!</v>
      </c>
      <c r="F20" s="31" t="e">
        <f>'4thQtrAnalysis'!F8</f>
        <v>#DIV/0!</v>
      </c>
      <c r="G20" s="31" t="e">
        <f>'4thQtrAnalysis'!F9</f>
        <v>#DIV/0!</v>
      </c>
    </row>
    <row r="22" spans="1:28" x14ac:dyDescent="0.25">
      <c r="A22" s="89" t="s">
        <v>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</row>
    <row r="23" spans="1:28" s="41" customFormat="1" ht="79.2" x14ac:dyDescent="0.25">
      <c r="B23" s="44" t="s">
        <v>92</v>
      </c>
      <c r="C23" s="44" t="s">
        <v>17</v>
      </c>
      <c r="D23" s="44" t="s">
        <v>18</v>
      </c>
      <c r="E23" s="44" t="s">
        <v>91</v>
      </c>
      <c r="F23" s="44" t="s">
        <v>22</v>
      </c>
      <c r="G23" s="44" t="s">
        <v>40</v>
      </c>
      <c r="H23" s="44" t="s">
        <v>16</v>
      </c>
      <c r="I23" s="44" t="s">
        <v>19</v>
      </c>
      <c r="J23" s="44" t="s">
        <v>23</v>
      </c>
      <c r="K23" s="44" t="s">
        <v>62</v>
      </c>
      <c r="L23" s="43" t="s">
        <v>20</v>
      </c>
      <c r="M23" s="44" t="s">
        <v>32</v>
      </c>
      <c r="N23" s="44" t="s">
        <v>85</v>
      </c>
      <c r="O23" s="44" t="s">
        <v>76</v>
      </c>
      <c r="P23" s="44" t="s">
        <v>82</v>
      </c>
      <c r="Q23" s="44" t="s">
        <v>90</v>
      </c>
      <c r="R23" s="44" t="s">
        <v>83</v>
      </c>
      <c r="S23" s="44" t="s">
        <v>41</v>
      </c>
      <c r="T23" s="43" t="s">
        <v>8</v>
      </c>
      <c r="U23" s="43" t="s">
        <v>15</v>
      </c>
      <c r="V23" s="44" t="s">
        <v>42</v>
      </c>
      <c r="W23" s="44" t="s">
        <v>79</v>
      </c>
      <c r="X23" s="44" t="s">
        <v>24</v>
      </c>
      <c r="Y23" s="44" t="s">
        <v>25</v>
      </c>
      <c r="Z23" s="43" t="s">
        <v>14</v>
      </c>
      <c r="AA23" s="43" t="s">
        <v>63</v>
      </c>
      <c r="AB23" s="44" t="s">
        <v>21</v>
      </c>
    </row>
    <row r="24" spans="1:28" x14ac:dyDescent="0.25">
      <c r="A24" s="46" t="s">
        <v>54</v>
      </c>
      <c r="B24" s="31" t="e">
        <f>'1stQtrAnalysis'!F16</f>
        <v>#DIV/0!</v>
      </c>
      <c r="C24" s="31" t="e">
        <f>'1stQtrAnalysis'!F17</f>
        <v>#DIV/0!</v>
      </c>
      <c r="D24" s="31" t="e">
        <f>'1stQtrAnalysis'!F18</f>
        <v>#DIV/0!</v>
      </c>
      <c r="E24" s="31" t="e">
        <f>'1stQtrAnalysis'!F19</f>
        <v>#DIV/0!</v>
      </c>
      <c r="F24" s="31" t="e">
        <f>'1stQtrAnalysis'!F20</f>
        <v>#DIV/0!</v>
      </c>
      <c r="G24" s="31" t="e">
        <f>'1stQtrAnalysis'!F21</f>
        <v>#DIV/0!</v>
      </c>
      <c r="H24" s="31" t="e">
        <f>'1stQtrAnalysis'!F22</f>
        <v>#DIV/0!</v>
      </c>
      <c r="I24" s="31" t="e">
        <f>'1stQtrAnalysis'!#REF!</f>
        <v>#REF!</v>
      </c>
      <c r="J24" s="31" t="e">
        <f>'1stQtrAnalysis'!#REF!</f>
        <v>#REF!</v>
      </c>
      <c r="K24" s="31" t="e">
        <f>'1stQtrAnalysis'!#REF!</f>
        <v>#REF!</v>
      </c>
      <c r="L24" s="31" t="e">
        <f>'1stQtrAnalysis'!#REF!</f>
        <v>#REF!</v>
      </c>
      <c r="M24" s="31" t="e">
        <f>'1stQtrAnalysis'!#REF!</f>
        <v>#REF!</v>
      </c>
      <c r="N24" s="31" t="e">
        <f>'1stQtrAnalysis'!#REF!</f>
        <v>#REF!</v>
      </c>
      <c r="O24" s="31" t="e">
        <f>'1stQtrAnalysis'!#REF!</f>
        <v>#REF!</v>
      </c>
      <c r="P24" s="31" t="e">
        <f>'1stQtrAnalysis'!#REF!</f>
        <v>#REF!</v>
      </c>
      <c r="Q24" s="31" t="e">
        <f>'1stQtrAnalysis'!#REF!</f>
        <v>#REF!</v>
      </c>
      <c r="R24" s="31" t="e">
        <f>'1stQtrAnalysis'!#REF!</f>
        <v>#REF!</v>
      </c>
      <c r="S24" s="31" t="e">
        <f>'1stQtrAnalysis'!#REF!</f>
        <v>#REF!</v>
      </c>
      <c r="T24" s="31" t="e">
        <f>'1stQtrAnalysis'!#REF!</f>
        <v>#REF!</v>
      </c>
      <c r="U24" s="31" t="e">
        <f>'1stQtrAnalysis'!#REF!</f>
        <v>#REF!</v>
      </c>
      <c r="V24" s="31" t="e">
        <f>'1stQtrAnalysis'!#REF!</f>
        <v>#REF!</v>
      </c>
      <c r="W24" s="31" t="e">
        <f>'1stQtrAnalysis'!#REF!</f>
        <v>#REF!</v>
      </c>
      <c r="X24" s="31" t="e">
        <f>'1stQtrAnalysis'!#REF!</f>
        <v>#REF!</v>
      </c>
      <c r="Y24" s="31" t="e">
        <f>'1stQtrAnalysis'!#REF!</f>
        <v>#REF!</v>
      </c>
      <c r="Z24" s="31" t="e">
        <f>'1stQtrAnalysis'!#REF!</f>
        <v>#REF!</v>
      </c>
      <c r="AA24" s="31" t="e">
        <f>'1stQtrAnalysis'!#REF!</f>
        <v>#REF!</v>
      </c>
      <c r="AB24" s="31" t="e">
        <f>'1stQtrAnalysis'!#REF!</f>
        <v>#REF!</v>
      </c>
    </row>
    <row r="25" spans="1:28" x14ac:dyDescent="0.25">
      <c r="A25" s="46" t="s">
        <v>73</v>
      </c>
      <c r="B25" s="31" t="e">
        <f>'2ndQtrAnalysis'!F16</f>
        <v>#DIV/0!</v>
      </c>
      <c r="C25" s="31" t="e">
        <f>'2ndQtrAnalysis'!F17</f>
        <v>#DIV/0!</v>
      </c>
      <c r="D25" s="31" t="e">
        <f>'2ndQtrAnalysis'!F18</f>
        <v>#DIV/0!</v>
      </c>
      <c r="E25" s="31" t="e">
        <f>'2ndQtrAnalysis'!F21</f>
        <v>#DIV/0!</v>
      </c>
      <c r="F25" s="31" t="e">
        <f>'2ndQtrAnalysis'!F28</f>
        <v>#DIV/0!</v>
      </c>
      <c r="G25" s="31" t="e">
        <f>'2ndQtrAnalysis'!F31</f>
        <v>#DIV/0!</v>
      </c>
      <c r="H25" s="31" t="e">
        <f>'2ndQtrAnalysis'!F32</f>
        <v>#DIV/0!</v>
      </c>
      <c r="I25" s="31" t="e">
        <f>'2ndQtrAnalysis'!#REF!</f>
        <v>#REF!</v>
      </c>
      <c r="J25" s="31" t="e">
        <f>'2ndQtrAnalysis'!#REF!</f>
        <v>#REF!</v>
      </c>
      <c r="K25" s="31" t="e">
        <f>'2ndQtrAnalysis'!#REF!</f>
        <v>#REF!</v>
      </c>
      <c r="L25" s="31" t="e">
        <f>'2ndQtrAnalysis'!#REF!</f>
        <v>#REF!</v>
      </c>
      <c r="M25" s="31" t="e">
        <f>'2ndQtrAnalysis'!#REF!</f>
        <v>#REF!</v>
      </c>
      <c r="N25" s="31" t="e">
        <f>'2ndQtrAnalysis'!#REF!</f>
        <v>#REF!</v>
      </c>
      <c r="O25" s="31" t="e">
        <f>'2ndQtrAnalysis'!#REF!</f>
        <v>#REF!</v>
      </c>
      <c r="P25" s="31" t="e">
        <f>'2ndQtrAnalysis'!#REF!</f>
        <v>#REF!</v>
      </c>
      <c r="Q25" s="31" t="e">
        <f>'2ndQtrAnalysis'!#REF!</f>
        <v>#REF!</v>
      </c>
      <c r="R25" s="31" t="e">
        <f>'2ndQtrAnalysis'!#REF!</f>
        <v>#REF!</v>
      </c>
      <c r="S25" s="31" t="e">
        <f>'2ndQtrAnalysis'!#REF!</f>
        <v>#REF!</v>
      </c>
      <c r="T25" s="31" t="e">
        <f>'2ndQtrAnalysis'!#REF!</f>
        <v>#REF!</v>
      </c>
      <c r="U25" s="31" t="e">
        <f>'2ndQtrAnalysis'!#REF!</f>
        <v>#REF!</v>
      </c>
      <c r="V25" s="31" t="e">
        <f>'2ndQtrAnalysis'!#REF!</f>
        <v>#REF!</v>
      </c>
      <c r="W25" s="31" t="e">
        <f>'2ndQtrAnalysis'!#REF!</f>
        <v>#REF!</v>
      </c>
      <c r="X25" s="31" t="e">
        <f>'2ndQtrAnalysis'!#REF!</f>
        <v>#REF!</v>
      </c>
      <c r="Y25" s="31" t="e">
        <f>'2ndQtrAnalysis'!#REF!</f>
        <v>#REF!</v>
      </c>
      <c r="Z25" s="31" t="e">
        <f>'2ndQtrAnalysis'!#REF!</f>
        <v>#REF!</v>
      </c>
      <c r="AA25" s="31" t="e">
        <f>'2ndQtrAnalysis'!#REF!</f>
        <v>#REF!</v>
      </c>
      <c r="AB25" s="31" t="e">
        <f>'2ndQtrAnalysis'!#REF!</f>
        <v>#REF!</v>
      </c>
    </row>
    <row r="26" spans="1:28" x14ac:dyDescent="0.25">
      <c r="A26" s="46" t="s">
        <v>74</v>
      </c>
      <c r="B26" s="31" t="e">
        <f>'3rdQtrAnalysis'!F16</f>
        <v>#DIV/0!</v>
      </c>
      <c r="C26" s="31" t="e">
        <f>'3rdQtrAnalysis'!F17</f>
        <v>#DIV/0!</v>
      </c>
      <c r="D26" s="31" t="e">
        <f>'3rdQtrAnalysis'!F18</f>
        <v>#DIV/0!</v>
      </c>
      <c r="E26" s="31" t="e">
        <f>'3rdQtrAnalysis'!F21</f>
        <v>#DIV/0!</v>
      </c>
      <c r="F26" s="31" t="e">
        <f>'3rdQtrAnalysis'!F28</f>
        <v>#DIV/0!</v>
      </c>
      <c r="G26" s="31" t="e">
        <f>'3rdQtrAnalysis'!F31</f>
        <v>#DIV/0!</v>
      </c>
      <c r="H26" s="31" t="e">
        <f>'3rdQtrAnalysis'!F32</f>
        <v>#DIV/0!</v>
      </c>
      <c r="I26" s="31" t="e">
        <f>'3rdQtrAnalysis'!#REF!</f>
        <v>#REF!</v>
      </c>
      <c r="J26" s="31" t="e">
        <f>'3rdQtrAnalysis'!#REF!</f>
        <v>#REF!</v>
      </c>
      <c r="K26" s="31" t="e">
        <f>'3rdQtrAnalysis'!#REF!</f>
        <v>#REF!</v>
      </c>
      <c r="L26" s="31" t="e">
        <f>'3rdQtrAnalysis'!#REF!</f>
        <v>#REF!</v>
      </c>
      <c r="M26" s="31" t="e">
        <f>'3rdQtrAnalysis'!#REF!</f>
        <v>#REF!</v>
      </c>
      <c r="N26" s="31" t="e">
        <f>'3rdQtrAnalysis'!#REF!</f>
        <v>#REF!</v>
      </c>
      <c r="O26" s="31" t="e">
        <f>'3rdQtrAnalysis'!#REF!</f>
        <v>#REF!</v>
      </c>
      <c r="P26" s="31" t="e">
        <f>'3rdQtrAnalysis'!#REF!</f>
        <v>#REF!</v>
      </c>
      <c r="Q26" s="31" t="e">
        <f>'3rdQtrAnalysis'!#REF!</f>
        <v>#REF!</v>
      </c>
      <c r="R26" s="31" t="e">
        <f>'3rdQtrAnalysis'!#REF!</f>
        <v>#REF!</v>
      </c>
      <c r="S26" s="31" t="e">
        <f>'3rdQtrAnalysis'!#REF!</f>
        <v>#REF!</v>
      </c>
      <c r="T26" s="31" t="e">
        <f>'3rdQtrAnalysis'!#REF!</f>
        <v>#REF!</v>
      </c>
      <c r="U26" s="31" t="e">
        <f>'3rdQtrAnalysis'!#REF!</f>
        <v>#REF!</v>
      </c>
      <c r="V26" s="31" t="e">
        <f>'3rdQtrAnalysis'!#REF!</f>
        <v>#REF!</v>
      </c>
      <c r="W26" s="31" t="e">
        <f>'3rdQtrAnalysis'!#REF!</f>
        <v>#REF!</v>
      </c>
      <c r="X26" s="31" t="e">
        <f>'3rdQtrAnalysis'!#REF!</f>
        <v>#REF!</v>
      </c>
      <c r="Y26" s="31" t="e">
        <f>'3rdQtrAnalysis'!#REF!</f>
        <v>#REF!</v>
      </c>
      <c r="Z26" s="31" t="e">
        <f>'3rdQtrAnalysis'!#REF!</f>
        <v>#REF!</v>
      </c>
      <c r="AA26" s="31" t="e">
        <f>'3rdQtrAnalysis'!#REF!</f>
        <v>#REF!</v>
      </c>
      <c r="AB26" s="31" t="e">
        <f>'3rdQtrAnalysis'!#REF!</f>
        <v>#REF!</v>
      </c>
    </row>
    <row r="27" spans="1:28" x14ac:dyDescent="0.25">
      <c r="A27" s="46" t="s">
        <v>75</v>
      </c>
      <c r="B27" s="31" t="e">
        <f>'4thQtrAnalysis'!F16</f>
        <v>#DIV/0!</v>
      </c>
      <c r="C27" s="31" t="e">
        <f>'4thQtrAnalysis'!F17</f>
        <v>#DIV/0!</v>
      </c>
      <c r="D27" s="31" t="e">
        <f>'4thQtrAnalysis'!F18</f>
        <v>#DIV/0!</v>
      </c>
      <c r="E27" s="31" t="e">
        <f>'4thQtrAnalysis'!F19</f>
        <v>#DIV/0!</v>
      </c>
      <c r="F27" s="31" t="e">
        <f>'4thQtrAnalysis'!F28</f>
        <v>#DIV/0!</v>
      </c>
      <c r="G27" s="31" t="e">
        <f>'4thQtrAnalysis'!F31</f>
        <v>#DIV/0!</v>
      </c>
      <c r="H27" s="31" t="e">
        <f>'4thQtrAnalysis'!F32</f>
        <v>#DIV/0!</v>
      </c>
      <c r="I27" s="31" t="e">
        <f>'4thQtrAnalysis'!#REF!</f>
        <v>#REF!</v>
      </c>
      <c r="J27" s="31" t="e">
        <f>'4thQtrAnalysis'!#REF!</f>
        <v>#REF!</v>
      </c>
      <c r="K27" s="31" t="e">
        <f>'4thQtrAnalysis'!#REF!</f>
        <v>#REF!</v>
      </c>
      <c r="L27" s="31" t="e">
        <f>'4thQtrAnalysis'!#REF!</f>
        <v>#REF!</v>
      </c>
      <c r="M27" s="31" t="e">
        <f>'4thQtrAnalysis'!#REF!</f>
        <v>#REF!</v>
      </c>
      <c r="N27" s="31" t="e">
        <f>'4thQtrAnalysis'!#REF!</f>
        <v>#REF!</v>
      </c>
      <c r="O27" s="31" t="e">
        <f>'4thQtrAnalysis'!#REF!</f>
        <v>#REF!</v>
      </c>
      <c r="P27" s="31" t="e">
        <f>'4thQtrAnalysis'!#REF!</f>
        <v>#REF!</v>
      </c>
      <c r="Q27" s="31" t="e">
        <f>'4thQtrAnalysis'!#REF!</f>
        <v>#REF!</v>
      </c>
      <c r="R27" s="31" t="e">
        <f>'4thQtrAnalysis'!#REF!</f>
        <v>#REF!</v>
      </c>
      <c r="S27" s="31" t="e">
        <f>'4thQtrAnalysis'!#REF!</f>
        <v>#REF!</v>
      </c>
      <c r="T27" s="31" t="e">
        <f>'4thQtrAnalysis'!#REF!</f>
        <v>#REF!</v>
      </c>
      <c r="U27" s="31" t="e">
        <f>'4thQtrAnalysis'!#REF!</f>
        <v>#REF!</v>
      </c>
      <c r="V27" s="31" t="e">
        <f>'4thQtrAnalysis'!#REF!</f>
        <v>#REF!</v>
      </c>
      <c r="W27" s="31" t="e">
        <f>'4thQtrAnalysis'!#REF!</f>
        <v>#REF!</v>
      </c>
      <c r="X27" s="31" t="e">
        <f>'4thQtrAnalysis'!#REF!</f>
        <v>#REF!</v>
      </c>
      <c r="Y27" s="31" t="e">
        <f>'4thQtrAnalysis'!#REF!</f>
        <v>#REF!</v>
      </c>
      <c r="Z27" s="31" t="e">
        <f>'4thQtrAnalysis'!#REF!</f>
        <v>#REF!</v>
      </c>
      <c r="AA27" s="31" t="e">
        <f>'4thQtrAnalysis'!#REF!</f>
        <v>#REF!</v>
      </c>
      <c r="AB27" s="31" t="e">
        <f>'4thQtrAnalysis'!F33</f>
        <v>#DIV/0!</v>
      </c>
    </row>
    <row r="29" spans="1:28" x14ac:dyDescent="0.25">
      <c r="A29" s="89" t="s">
        <v>93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1:28" ht="92.4" x14ac:dyDescent="0.25">
      <c r="B30" s="38" t="s">
        <v>48</v>
      </c>
      <c r="C30" s="38" t="s">
        <v>49</v>
      </c>
      <c r="D30" s="38" t="s">
        <v>50</v>
      </c>
      <c r="E30" s="38" t="s">
        <v>51</v>
      </c>
      <c r="F30" s="38" t="s">
        <v>64</v>
      </c>
      <c r="G30" s="38" t="s">
        <v>65</v>
      </c>
      <c r="H30" s="38" t="s">
        <v>66</v>
      </c>
      <c r="I30" s="38" t="s">
        <v>94</v>
      </c>
      <c r="J30" s="38" t="s">
        <v>44</v>
      </c>
      <c r="K30" s="38" t="s">
        <v>45</v>
      </c>
      <c r="L30" s="38" t="s">
        <v>46</v>
      </c>
      <c r="M30" s="38" t="s">
        <v>47</v>
      </c>
      <c r="N30" s="38" t="s">
        <v>56</v>
      </c>
      <c r="O30" s="39" t="s">
        <v>80</v>
      </c>
      <c r="P30" s="37" t="s">
        <v>43</v>
      </c>
    </row>
    <row r="31" spans="1:28" x14ac:dyDescent="0.25">
      <c r="A31" s="46" t="s">
        <v>54</v>
      </c>
      <c r="B31" s="31" t="e">
        <f>'1stQtrAnalysis'!I16</f>
        <v>#DIV/0!</v>
      </c>
      <c r="C31" s="31" t="e">
        <f>'1stQtrAnalysis'!I17</f>
        <v>#DIV/0!</v>
      </c>
      <c r="D31" s="31" t="e">
        <f>'1stQtrAnalysis'!I18</f>
        <v>#DIV/0!</v>
      </c>
      <c r="E31" s="31" t="e">
        <f>'1stQtrAnalysis'!I19</f>
        <v>#DIV/0!</v>
      </c>
      <c r="F31" s="31" t="e">
        <f>'1stQtrAnalysis'!I20</f>
        <v>#DIV/0!</v>
      </c>
      <c r="G31" s="31" t="e">
        <f>'1stQtrAnalysis'!I21</f>
        <v>#DIV/0!</v>
      </c>
      <c r="H31" s="31" t="e">
        <f>'1stQtrAnalysis'!I22</f>
        <v>#DIV/0!</v>
      </c>
      <c r="I31" s="31" t="e">
        <f>'1stQtrAnalysis'!I23</f>
        <v>#DIV/0!</v>
      </c>
      <c r="J31" s="31" t="e">
        <f>'1stQtrAnalysis'!I24</f>
        <v>#DIV/0!</v>
      </c>
      <c r="K31" s="31" t="e">
        <f>'1stQtrAnalysis'!I25</f>
        <v>#DIV/0!</v>
      </c>
      <c r="L31" s="31" t="e">
        <f>'1stQtrAnalysis'!I26</f>
        <v>#DIV/0!</v>
      </c>
      <c r="M31" s="31" t="e">
        <f>'1stQtrAnalysis'!#REF!</f>
        <v>#REF!</v>
      </c>
      <c r="N31" s="31" t="e">
        <f>'1stQtrAnalysis'!#REF!</f>
        <v>#REF!</v>
      </c>
      <c r="O31" s="31" t="e">
        <f>'1stQtrAnalysis'!#REF!</f>
        <v>#REF!</v>
      </c>
      <c r="P31" s="31" t="e">
        <f>'1stQtrAnalysis'!#REF!</f>
        <v>#REF!</v>
      </c>
    </row>
    <row r="32" spans="1:28" x14ac:dyDescent="0.25">
      <c r="A32" s="46" t="s">
        <v>73</v>
      </c>
      <c r="B32" s="31" t="e">
        <f>'2ndQtrAnalysis'!I16</f>
        <v>#DIV/0!</v>
      </c>
      <c r="C32" s="31" t="e">
        <f>'2ndQtrAnalysis'!I17</f>
        <v>#DIV/0!</v>
      </c>
      <c r="D32" s="31" t="e">
        <f>'2ndQtrAnalysis'!I18</f>
        <v>#DIV/0!</v>
      </c>
      <c r="E32" s="31" t="e">
        <f>'2ndQtrAnalysis'!I19</f>
        <v>#DIV/0!</v>
      </c>
      <c r="F32" s="31" t="e">
        <f>'2ndQtrAnalysis'!I20</f>
        <v>#DIV/0!</v>
      </c>
      <c r="G32" s="31" t="e">
        <f>'2ndQtrAnalysis'!I21</f>
        <v>#DIV/0!</v>
      </c>
      <c r="H32" s="31" t="e">
        <f>'2ndQtrAnalysis'!I22</f>
        <v>#DIV/0!</v>
      </c>
      <c r="I32" s="31" t="e">
        <f>'2ndQtrAnalysis'!I23</f>
        <v>#DIV/0!</v>
      </c>
      <c r="J32" s="31" t="e">
        <f>'2ndQtrAnalysis'!I24</f>
        <v>#DIV/0!</v>
      </c>
      <c r="K32" s="31" t="e">
        <f>'2ndQtrAnalysis'!I25</f>
        <v>#DIV/0!</v>
      </c>
      <c r="L32" s="31" t="e">
        <f>'2ndQtrAnalysis'!I26</f>
        <v>#DIV/0!</v>
      </c>
      <c r="M32" s="31" t="e">
        <f>'2ndQtrAnalysis'!#REF!</f>
        <v>#REF!</v>
      </c>
      <c r="N32" s="31" t="e">
        <f>'2ndQtrAnalysis'!#REF!</f>
        <v>#REF!</v>
      </c>
      <c r="O32" s="31" t="e">
        <f>'2ndQtrAnalysis'!#REF!</f>
        <v>#REF!</v>
      </c>
      <c r="P32" s="31" t="e">
        <f>'2ndQtrAnalysis'!#REF!</f>
        <v>#REF!</v>
      </c>
    </row>
    <row r="33" spans="1:16" x14ac:dyDescent="0.25">
      <c r="A33" s="46" t="s">
        <v>74</v>
      </c>
      <c r="B33" s="31" t="e">
        <f>'3rdQtrAnalysis'!I16</f>
        <v>#DIV/0!</v>
      </c>
      <c r="C33" s="31" t="e">
        <f>'3rdQtrAnalysis'!I17</f>
        <v>#DIV/0!</v>
      </c>
      <c r="D33" s="31" t="e">
        <f>'3rdQtrAnalysis'!I18</f>
        <v>#DIV/0!</v>
      </c>
      <c r="E33" s="31" t="e">
        <f>'3rdQtrAnalysis'!I19</f>
        <v>#DIV/0!</v>
      </c>
      <c r="F33" s="31" t="e">
        <f>'3rdQtrAnalysis'!I20</f>
        <v>#DIV/0!</v>
      </c>
      <c r="G33" s="31" t="e">
        <f>'3rdQtrAnalysis'!I21</f>
        <v>#DIV/0!</v>
      </c>
      <c r="H33" s="31" t="e">
        <f>'3rdQtrAnalysis'!I22</f>
        <v>#DIV/0!</v>
      </c>
      <c r="I33" s="31" t="e">
        <f>'3rdQtrAnalysis'!I23</f>
        <v>#DIV/0!</v>
      </c>
      <c r="J33" s="31" t="e">
        <f>'3rdQtrAnalysis'!I24</f>
        <v>#DIV/0!</v>
      </c>
      <c r="K33" s="31" t="e">
        <f>'3rdQtrAnalysis'!I25</f>
        <v>#DIV/0!</v>
      </c>
      <c r="L33" s="31" t="e">
        <f>'3rdQtrAnalysis'!I26</f>
        <v>#DIV/0!</v>
      </c>
      <c r="M33" s="31" t="e">
        <f>'3rdQtrAnalysis'!#REF!</f>
        <v>#REF!</v>
      </c>
      <c r="N33" s="31" t="e">
        <f>'3rdQtrAnalysis'!#REF!</f>
        <v>#REF!</v>
      </c>
      <c r="O33" s="31" t="e">
        <f>'3rdQtrAnalysis'!#REF!</f>
        <v>#REF!</v>
      </c>
      <c r="P33" s="31" t="e">
        <f>'3rdQtrAnalysis'!#REF!</f>
        <v>#REF!</v>
      </c>
    </row>
    <row r="34" spans="1:16" x14ac:dyDescent="0.25">
      <c r="A34" s="46" t="s">
        <v>75</v>
      </c>
      <c r="B34" s="31" t="e">
        <f>'4thQtrAnalysis'!I16</f>
        <v>#DIV/0!</v>
      </c>
      <c r="C34" s="31" t="e">
        <f>'4thQtrAnalysis'!I17</f>
        <v>#DIV/0!</v>
      </c>
      <c r="D34" s="31" t="e">
        <f>'4thQtrAnalysis'!I18</f>
        <v>#DIV/0!</v>
      </c>
      <c r="E34" s="31" t="e">
        <f>'4thQtrAnalysis'!I19</f>
        <v>#DIV/0!</v>
      </c>
      <c r="F34" s="31" t="e">
        <f>'4thQtrAnalysis'!I20</f>
        <v>#DIV/0!</v>
      </c>
      <c r="G34" s="31" t="e">
        <f>'4thQtrAnalysis'!I21</f>
        <v>#DIV/0!</v>
      </c>
      <c r="H34" s="31" t="e">
        <f>'4thQtrAnalysis'!I22</f>
        <v>#DIV/0!</v>
      </c>
      <c r="I34" s="31" t="e">
        <f>'4thQtrAnalysis'!I23</f>
        <v>#DIV/0!</v>
      </c>
      <c r="J34" s="31" t="e">
        <f>'4thQtrAnalysis'!I24</f>
        <v>#DIV/0!</v>
      </c>
      <c r="K34" s="31" t="e">
        <f>'4thQtrAnalysis'!I25</f>
        <v>#DIV/0!</v>
      </c>
      <c r="L34" s="31" t="e">
        <f>'4thQtrAnalysis'!I26</f>
        <v>#DIV/0!</v>
      </c>
      <c r="M34" s="31" t="e">
        <f>'4thQtrAnalysis'!#REF!</f>
        <v>#REF!</v>
      </c>
      <c r="N34" s="31" t="e">
        <f>'4thQtrAnalysis'!#REF!</f>
        <v>#REF!</v>
      </c>
      <c r="O34" s="31" t="e">
        <f>'4thQtrAnalysis'!#REF!</f>
        <v>#REF!</v>
      </c>
      <c r="P34" s="31" t="e">
        <f>'4thQtrAnalysis'!#REF!</f>
        <v>#REF!</v>
      </c>
    </row>
  </sheetData>
  <mergeCells count="7">
    <mergeCell ref="A22:AB22"/>
    <mergeCell ref="A29:O29"/>
    <mergeCell ref="B1:D1"/>
    <mergeCell ref="F1:J1"/>
    <mergeCell ref="L1:Q1"/>
    <mergeCell ref="A8:Q8"/>
    <mergeCell ref="A15:F1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topLeftCell="A16" workbookViewId="0">
      <selection activeCell="Q100" sqref="Q100"/>
    </sheetView>
  </sheetViews>
  <sheetFormatPr defaultRowHeight="13.2" x14ac:dyDescent="0.25"/>
  <sheetData>
    <row r="1" spans="1:1" x14ac:dyDescent="0.25">
      <c r="A1" t="s">
        <v>55</v>
      </c>
    </row>
  </sheetData>
  <sheetProtection algorithmName="SHA-512" hashValue="ZGrR/DOn2TVVG3kOZhz7ES8WtmpgJzRjNfukZ0Ds3lqSCvna3XMfZVcrpq9DdgZIWf/Vyhb1ntM6y9uU174RpQ==" saltValue="PzsKEnAp20JKRU0fEKNPVQ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2" sqref="D32"/>
    </sheetView>
  </sheetViews>
  <sheetFormatPr defaultRowHeight="13.2" x14ac:dyDescent="0.25"/>
  <sheetData/>
  <sheetProtection algorithmName="SHA-512" hashValue="zjxcM80DMnYKHWHzuvvDHgMk9qjQriozyxqC8RhUdCZv6KnkuTzOGxHMqt5bHeAj2EnZ/un7x5W2+RyRgAKbig==" saltValue="0U2mwA0BGsb/X/Wb5c62XA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O30" sqref="O30"/>
    </sheetView>
  </sheetViews>
  <sheetFormatPr defaultRowHeight="13.2" x14ac:dyDescent="0.25"/>
  <sheetData/>
  <sheetProtection algorithmName="SHA-512" hashValue="+uqukzQsgilw4aB+BpFgV/foeYQRdDaYEN+6+fXgH969JnBM1pFaaNX3VPDF2VtC5w2IqsRT/IlHbx2PWua2gA==" saltValue="rXYcyM3SwVHqsIfoEWb84Q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F35" sqref="F35"/>
    </sheetView>
  </sheetViews>
  <sheetFormatPr defaultRowHeight="13.2" x14ac:dyDescent="0.25"/>
  <sheetData/>
  <sheetProtection algorithmName="SHA-512" hashValue="2n5OcrQEN4kUZvrHrrDXXuqrOHQEC9id5JE+4P6t84ByK5ddLx9qjbd912y08JZPPDtVk8rFqLt8ZVfC0U6Pgg==" saltValue="S0GbGxGtsiwRw+ot+jfcDA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T21" sqref="T21"/>
    </sheetView>
  </sheetViews>
  <sheetFormatPr defaultRowHeight="13.2" x14ac:dyDescent="0.25"/>
  <sheetData/>
  <sheetProtection algorithmName="SHA-512" hashValue="zWa3HypQ8558cszuWDTZu3nw3LDAxDJii61oDvJjPqeoWl+DaLTZglrecrmvlqOWSAwuZA0pZPYNUtOH+hrAlA==" saltValue="uwaOq1rfnEaVdzMMFDGXhQ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X998"/>
  <sheetViews>
    <sheetView workbookViewId="0">
      <pane ySplit="6" topLeftCell="A7" activePane="bottomLeft" state="frozen"/>
      <selection pane="bottomLeft" activeCell="D17" sqref="D17"/>
    </sheetView>
  </sheetViews>
  <sheetFormatPr defaultColWidth="8.88671875" defaultRowHeight="13.2" x14ac:dyDescent="0.25"/>
  <cols>
    <col min="1" max="1" width="15.109375" style="9" customWidth="1"/>
    <col min="2" max="4" width="22.109375" style="9" customWidth="1"/>
    <col min="5" max="5" width="16.88671875" style="9" customWidth="1"/>
    <col min="6" max="6" width="23" style="9" customWidth="1"/>
    <col min="7" max="7" width="17" style="9" customWidth="1"/>
    <col min="8" max="8" width="30.6640625" style="9" customWidth="1"/>
    <col min="9" max="9" width="49.44140625" style="9" customWidth="1"/>
    <col min="10" max="10" width="31" style="9" customWidth="1"/>
    <col min="11" max="11" width="34.6640625" style="9" customWidth="1"/>
    <col min="12" max="12" width="53.109375" style="9" customWidth="1"/>
    <col min="13" max="13" width="21.5546875" style="9" customWidth="1"/>
    <col min="14" max="14" width="23.109375" style="9" customWidth="1"/>
    <col min="15" max="15" width="33.6640625" style="9" customWidth="1"/>
    <col min="16" max="16" width="53.109375" style="9" customWidth="1"/>
    <col min="17" max="17" width="18.109375" style="9" customWidth="1"/>
    <col min="18" max="19" width="53.109375" style="9" customWidth="1"/>
    <col min="20" max="16384" width="8.88671875" style="11"/>
  </cols>
  <sheetData>
    <row r="1" spans="1:24" s="8" customFormat="1" ht="39" customHeight="1" x14ac:dyDescent="0.25">
      <c r="A1" s="86" t="s">
        <v>183</v>
      </c>
      <c r="B1" s="86"/>
      <c r="C1" s="86"/>
      <c r="D1" s="87" t="s">
        <v>160</v>
      </c>
      <c r="E1" s="87"/>
      <c r="F1" s="87"/>
      <c r="G1" s="87"/>
      <c r="H1" s="87"/>
      <c r="I1" s="87"/>
      <c r="J1" s="66" t="s">
        <v>89</v>
      </c>
      <c r="K1" s="27"/>
      <c r="L1" s="27"/>
      <c r="M1" s="27"/>
      <c r="N1" s="27"/>
      <c r="O1" s="27"/>
      <c r="P1" s="27"/>
      <c r="Q1" s="78"/>
      <c r="R1" s="78"/>
      <c r="S1" s="78"/>
    </row>
    <row r="2" spans="1:24" ht="31.8" customHeight="1" x14ac:dyDescent="0.25">
      <c r="A2" s="67" t="s">
        <v>55</v>
      </c>
      <c r="B2" s="16" t="s">
        <v>55</v>
      </c>
      <c r="C2" s="16"/>
      <c r="F2" s="16" t="s">
        <v>165</v>
      </c>
      <c r="G2" s="60"/>
      <c r="H2" s="16"/>
      <c r="I2" s="17" t="s">
        <v>55</v>
      </c>
      <c r="J2" s="17" t="s">
        <v>55</v>
      </c>
      <c r="K2" s="16"/>
      <c r="L2" s="16"/>
      <c r="M2" s="16"/>
      <c r="N2" s="16"/>
      <c r="O2" s="16"/>
      <c r="P2" s="16"/>
    </row>
    <row r="3" spans="1:24" ht="21" customHeight="1" x14ac:dyDescent="0.3">
      <c r="A3" s="29" t="s">
        <v>103</v>
      </c>
      <c r="B3" s="10" t="s">
        <v>55</v>
      </c>
      <c r="C3" s="16"/>
      <c r="D3" s="16"/>
      <c r="E3" s="16"/>
      <c r="F3" s="17" t="s">
        <v>55</v>
      </c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4" ht="27" customHeight="1" x14ac:dyDescent="0.3">
      <c r="A4" s="58" t="s">
        <v>96</v>
      </c>
      <c r="B4" s="59" t="s">
        <v>104</v>
      </c>
      <c r="C4" s="59"/>
      <c r="D4" s="10"/>
      <c r="E4" s="16" t="s">
        <v>169</v>
      </c>
      <c r="F4" s="88" t="s">
        <v>167</v>
      </c>
      <c r="G4" s="88"/>
      <c r="H4" s="88"/>
      <c r="I4" s="17"/>
      <c r="J4" s="17"/>
      <c r="K4" s="17"/>
      <c r="L4" s="16"/>
      <c r="M4" s="16"/>
      <c r="N4" s="16"/>
      <c r="P4" s="16"/>
      <c r="R4" s="17" t="s">
        <v>99</v>
      </c>
      <c r="S4" s="16"/>
      <c r="T4" s="16"/>
      <c r="U4" s="16"/>
      <c r="V4" s="16"/>
      <c r="W4" s="16"/>
      <c r="X4" s="16"/>
    </row>
    <row r="5" spans="1:24" ht="24.9" customHeight="1" thickBot="1" x14ac:dyDescent="0.35">
      <c r="A5" s="29" t="s">
        <v>73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24" s="64" customFormat="1" ht="88.5" customHeight="1" thickTop="1" thickBot="1" x14ac:dyDescent="0.3">
      <c r="A6" s="61" t="s">
        <v>113</v>
      </c>
      <c r="B6" s="61" t="s">
        <v>112</v>
      </c>
      <c r="C6" s="61" t="s">
        <v>145</v>
      </c>
      <c r="D6" s="61" t="s">
        <v>95</v>
      </c>
      <c r="E6" s="61" t="s">
        <v>150</v>
      </c>
      <c r="F6" s="61" t="s">
        <v>114</v>
      </c>
      <c r="G6" s="61" t="s">
        <v>139</v>
      </c>
      <c r="H6" s="61" t="s">
        <v>53</v>
      </c>
      <c r="I6" s="61" t="s">
        <v>72</v>
      </c>
      <c r="J6" s="61" t="s">
        <v>163</v>
      </c>
      <c r="K6" s="61" t="s">
        <v>164</v>
      </c>
      <c r="L6" s="61" t="s">
        <v>109</v>
      </c>
      <c r="M6" s="61" t="s">
        <v>143</v>
      </c>
      <c r="N6" s="61" t="s">
        <v>110</v>
      </c>
      <c r="O6" s="61" t="s">
        <v>93</v>
      </c>
      <c r="P6" s="61" t="s">
        <v>30</v>
      </c>
      <c r="Q6" s="61" t="s">
        <v>102</v>
      </c>
      <c r="R6" s="61" t="s">
        <v>166</v>
      </c>
      <c r="S6" s="62" t="s">
        <v>33</v>
      </c>
    </row>
    <row r="7" spans="1:24" ht="13.8" thickTop="1" x14ac:dyDescent="0.25">
      <c r="A7" s="12"/>
      <c r="B7" s="10"/>
      <c r="C7" s="10"/>
      <c r="D7" s="10"/>
      <c r="F7" s="13"/>
      <c r="G7" s="13"/>
      <c r="L7" s="10"/>
      <c r="M7" s="53"/>
      <c r="N7" s="13"/>
      <c r="P7" s="10"/>
      <c r="Q7" s="10"/>
      <c r="R7" s="10"/>
      <c r="S7" s="10"/>
    </row>
    <row r="8" spans="1:24" x14ac:dyDescent="0.25">
      <c r="A8" s="12"/>
      <c r="B8" s="10"/>
      <c r="C8" s="10"/>
      <c r="D8" s="10"/>
      <c r="F8" s="13"/>
      <c r="G8" s="13"/>
      <c r="H8" s="10"/>
      <c r="M8" s="53"/>
      <c r="N8" s="13"/>
    </row>
    <row r="9" spans="1:24" x14ac:dyDescent="0.25">
      <c r="A9" s="12"/>
      <c r="B9" s="10"/>
      <c r="C9" s="10"/>
      <c r="D9" s="10"/>
      <c r="F9" s="13"/>
      <c r="G9" s="13"/>
      <c r="M9" s="54"/>
      <c r="N9" s="13"/>
    </row>
    <row r="10" spans="1:24" x14ac:dyDescent="0.25">
      <c r="A10" s="12"/>
      <c r="B10" s="10"/>
      <c r="C10" s="10"/>
      <c r="D10" s="10"/>
      <c r="F10" s="13"/>
      <c r="G10" s="13"/>
      <c r="M10" s="53"/>
      <c r="N10" s="13"/>
    </row>
    <row r="11" spans="1:24" x14ac:dyDescent="0.25">
      <c r="A11" s="12"/>
      <c r="B11" s="10"/>
      <c r="C11" s="10"/>
      <c r="D11" s="10"/>
      <c r="F11" s="13"/>
      <c r="G11" s="13"/>
      <c r="M11" s="53"/>
      <c r="N11" s="13"/>
    </row>
    <row r="12" spans="1:24" x14ac:dyDescent="0.25">
      <c r="A12" s="12"/>
      <c r="B12" s="10"/>
      <c r="C12" s="10"/>
      <c r="D12" s="10"/>
      <c r="F12" s="13"/>
      <c r="G12" s="13"/>
      <c r="M12" s="53"/>
      <c r="N12" s="13"/>
    </row>
    <row r="13" spans="1:24" x14ac:dyDescent="0.25">
      <c r="A13" s="12"/>
      <c r="B13" s="10"/>
      <c r="C13" s="10"/>
      <c r="D13" s="10"/>
      <c r="F13" s="13"/>
      <c r="G13" s="13"/>
      <c r="M13" s="53"/>
      <c r="N13" s="13"/>
    </row>
    <row r="14" spans="1:24" x14ac:dyDescent="0.25">
      <c r="A14" s="12"/>
      <c r="B14" s="10"/>
      <c r="C14" s="10"/>
      <c r="D14" s="10"/>
      <c r="F14" s="13"/>
      <c r="G14" s="13"/>
      <c r="M14" s="53"/>
      <c r="N14" s="13"/>
    </row>
    <row r="15" spans="1:24" x14ac:dyDescent="0.25">
      <c r="A15" s="12"/>
      <c r="B15" s="10"/>
      <c r="C15" s="10"/>
      <c r="D15" s="10"/>
      <c r="F15" s="13"/>
      <c r="G15" s="13"/>
      <c r="M15" s="53"/>
      <c r="N15" s="13"/>
    </row>
    <row r="16" spans="1:24" x14ac:dyDescent="0.25">
      <c r="A16" s="12"/>
      <c r="B16" s="10"/>
      <c r="C16" s="10"/>
      <c r="D16" s="10"/>
      <c r="F16" s="13"/>
      <c r="G16" s="13"/>
      <c r="M16" s="53"/>
      <c r="N16" s="13"/>
    </row>
    <row r="17" spans="1:14" x14ac:dyDescent="0.25">
      <c r="A17" s="12"/>
      <c r="B17" s="10"/>
      <c r="C17" s="10"/>
      <c r="D17" s="10"/>
      <c r="F17" s="13"/>
      <c r="G17" s="13"/>
      <c r="M17" s="53"/>
      <c r="N17" s="13"/>
    </row>
    <row r="18" spans="1:14" x14ac:dyDescent="0.25">
      <c r="A18" s="12"/>
      <c r="B18" s="10"/>
      <c r="C18" s="10"/>
      <c r="D18" s="10"/>
      <c r="F18" s="13"/>
      <c r="G18" s="13"/>
      <c r="M18" s="53"/>
      <c r="N18" s="13"/>
    </row>
    <row r="19" spans="1:14" x14ac:dyDescent="0.25">
      <c r="A19" s="12"/>
      <c r="B19" s="10"/>
      <c r="C19" s="10"/>
      <c r="D19" s="10"/>
      <c r="F19" s="13"/>
      <c r="G19" s="13"/>
      <c r="M19" s="53"/>
      <c r="N19" s="13"/>
    </row>
    <row r="20" spans="1:14" x14ac:dyDescent="0.25">
      <c r="A20" s="12"/>
      <c r="B20" s="10"/>
      <c r="C20" s="10"/>
      <c r="D20" s="10"/>
      <c r="F20" s="13"/>
      <c r="G20" s="13"/>
      <c r="M20" s="53"/>
      <c r="N20" s="13"/>
    </row>
    <row r="21" spans="1:14" x14ac:dyDescent="0.25">
      <c r="A21" s="12"/>
      <c r="B21" s="10"/>
      <c r="C21" s="10"/>
      <c r="D21" s="10"/>
      <c r="F21" s="13"/>
      <c r="G21" s="13"/>
      <c r="M21" s="53"/>
      <c r="N21" s="13"/>
    </row>
    <row r="22" spans="1:14" x14ac:dyDescent="0.25">
      <c r="A22" s="12"/>
      <c r="B22" s="10"/>
      <c r="C22" s="10"/>
      <c r="D22" s="10"/>
      <c r="F22" s="13"/>
      <c r="G22" s="13"/>
      <c r="M22" s="53"/>
      <c r="N22" s="13"/>
    </row>
    <row r="23" spans="1:14" x14ac:dyDescent="0.25">
      <c r="A23" s="12"/>
      <c r="B23" s="10"/>
      <c r="C23" s="10"/>
      <c r="D23" s="10"/>
      <c r="F23" s="13"/>
      <c r="G23" s="13"/>
      <c r="M23" s="53"/>
      <c r="N23" s="13"/>
    </row>
    <row r="24" spans="1:14" x14ac:dyDescent="0.25">
      <c r="A24" s="12"/>
      <c r="B24" s="10"/>
      <c r="C24" s="10"/>
      <c r="D24" s="10"/>
      <c r="F24" s="13"/>
      <c r="G24" s="13"/>
      <c r="H24" s="10"/>
      <c r="I24" s="10"/>
      <c r="J24" s="10"/>
      <c r="K24" s="10"/>
      <c r="M24" s="53"/>
      <c r="N24" s="13"/>
    </row>
    <row r="25" spans="1:14" x14ac:dyDescent="0.25">
      <c r="A25" s="12"/>
      <c r="B25" s="10"/>
      <c r="C25" s="10"/>
      <c r="D25" s="10"/>
      <c r="F25" s="13"/>
      <c r="G25" s="13"/>
      <c r="M25" s="53"/>
      <c r="N25" s="13"/>
    </row>
    <row r="26" spans="1:14" x14ac:dyDescent="0.25">
      <c r="A26" s="12"/>
      <c r="B26" s="10"/>
      <c r="C26" s="10"/>
      <c r="D26" s="10"/>
      <c r="F26" s="13"/>
      <c r="G26" s="13"/>
      <c r="M26" s="53"/>
      <c r="N26" s="13"/>
    </row>
    <row r="27" spans="1:14" x14ac:dyDescent="0.25">
      <c r="A27" s="12"/>
      <c r="B27" s="10"/>
      <c r="C27" s="10"/>
      <c r="D27" s="10"/>
      <c r="F27" s="13"/>
      <c r="G27" s="13"/>
      <c r="M27" s="53"/>
      <c r="N27" s="13"/>
    </row>
    <row r="28" spans="1:14" x14ac:dyDescent="0.25">
      <c r="A28" s="12"/>
      <c r="B28" s="10"/>
      <c r="C28" s="10"/>
      <c r="D28" s="10"/>
      <c r="F28" s="13"/>
      <c r="G28" s="13"/>
      <c r="M28" s="53"/>
      <c r="N28" s="13"/>
    </row>
    <row r="29" spans="1:14" x14ac:dyDescent="0.25">
      <c r="A29" s="12"/>
      <c r="B29" s="10"/>
      <c r="C29" s="10"/>
      <c r="D29" s="10"/>
      <c r="F29" s="13"/>
      <c r="G29" s="13"/>
      <c r="M29" s="53"/>
      <c r="N29" s="13"/>
    </row>
    <row r="30" spans="1:14" x14ac:dyDescent="0.25">
      <c r="A30" s="12"/>
      <c r="B30" s="10"/>
      <c r="C30" s="10"/>
      <c r="D30" s="10"/>
      <c r="F30" s="13"/>
      <c r="G30" s="13"/>
      <c r="M30" s="53"/>
      <c r="N30" s="13"/>
    </row>
    <row r="31" spans="1:14" x14ac:dyDescent="0.25">
      <c r="A31" s="12"/>
      <c r="B31" s="10"/>
      <c r="C31" s="10"/>
      <c r="D31" s="10"/>
      <c r="F31" s="13"/>
      <c r="G31" s="13"/>
      <c r="M31" s="53"/>
      <c r="N31" s="13"/>
    </row>
    <row r="32" spans="1:14" ht="12.75" customHeight="1" x14ac:dyDescent="0.25">
      <c r="A32" s="12"/>
      <c r="B32" s="10"/>
      <c r="C32" s="10"/>
      <c r="D32" s="10"/>
      <c r="F32" s="13"/>
      <c r="G32" s="13"/>
      <c r="M32" s="53"/>
      <c r="N32" s="13"/>
    </row>
    <row r="33" spans="1:14" x14ac:dyDescent="0.25">
      <c r="A33" s="12"/>
      <c r="B33" s="10"/>
      <c r="C33" s="10"/>
      <c r="D33" s="10"/>
      <c r="F33" s="13"/>
      <c r="G33" s="13"/>
      <c r="M33" s="53"/>
      <c r="N33" s="13"/>
    </row>
    <row r="34" spans="1:14" x14ac:dyDescent="0.25">
      <c r="A34" s="12"/>
      <c r="B34" s="10"/>
      <c r="C34" s="10"/>
      <c r="D34" s="10"/>
      <c r="F34" s="13"/>
      <c r="G34" s="13"/>
      <c r="M34" s="53"/>
      <c r="N34" s="13"/>
    </row>
    <row r="35" spans="1:14" x14ac:dyDescent="0.25">
      <c r="A35" s="12"/>
      <c r="B35" s="10"/>
      <c r="C35" s="10"/>
      <c r="D35" s="10"/>
      <c r="F35" s="13"/>
      <c r="G35" s="13"/>
      <c r="M35" s="53"/>
      <c r="N35" s="13"/>
    </row>
    <row r="36" spans="1:14" x14ac:dyDescent="0.25">
      <c r="A36" s="12"/>
      <c r="B36" s="10"/>
      <c r="C36" s="10"/>
      <c r="D36" s="10"/>
      <c r="F36" s="13"/>
      <c r="G36" s="13"/>
      <c r="M36" s="53"/>
      <c r="N36" s="13"/>
    </row>
    <row r="37" spans="1:14" x14ac:dyDescent="0.25">
      <c r="A37" s="12"/>
      <c r="B37" s="10"/>
      <c r="C37" s="10"/>
      <c r="D37" s="10"/>
      <c r="F37" s="13"/>
      <c r="G37" s="13"/>
      <c r="M37" s="53"/>
      <c r="N37" s="13"/>
    </row>
    <row r="38" spans="1:14" ht="12.75" customHeight="1" x14ac:dyDescent="0.25">
      <c r="A38" s="12"/>
      <c r="B38" s="10"/>
      <c r="C38" s="10"/>
      <c r="D38" s="10"/>
      <c r="F38" s="13"/>
      <c r="G38" s="13"/>
      <c r="M38" s="53"/>
      <c r="N38" s="13"/>
    </row>
    <row r="39" spans="1:14" x14ac:dyDescent="0.25">
      <c r="A39" s="12"/>
      <c r="B39" s="10"/>
      <c r="C39" s="10"/>
      <c r="D39" s="10"/>
      <c r="F39" s="13"/>
      <c r="G39" s="13"/>
      <c r="M39" s="53"/>
      <c r="N39" s="13"/>
    </row>
    <row r="40" spans="1:14" x14ac:dyDescent="0.25">
      <c r="A40" s="12"/>
      <c r="B40" s="10"/>
      <c r="C40" s="10"/>
      <c r="D40" s="10"/>
      <c r="F40" s="13"/>
      <c r="G40" s="13"/>
      <c r="M40" s="53"/>
      <c r="N40" s="13"/>
    </row>
    <row r="41" spans="1:14" x14ac:dyDescent="0.25">
      <c r="A41" s="12"/>
      <c r="B41" s="10"/>
      <c r="C41" s="10"/>
      <c r="D41" s="10"/>
      <c r="F41" s="13"/>
      <c r="G41" s="13"/>
      <c r="M41" s="53"/>
      <c r="N41" s="13"/>
    </row>
    <row r="42" spans="1:14" x14ac:dyDescent="0.25">
      <c r="A42" s="12"/>
      <c r="B42" s="10"/>
      <c r="C42" s="10"/>
      <c r="D42" s="10"/>
      <c r="F42" s="13"/>
      <c r="G42" s="13"/>
      <c r="M42" s="53"/>
      <c r="N42" s="13"/>
    </row>
    <row r="43" spans="1:14" x14ac:dyDescent="0.25">
      <c r="A43" s="14"/>
      <c r="F43" s="13"/>
      <c r="G43" s="13"/>
      <c r="M43" s="53"/>
      <c r="N43" s="13"/>
    </row>
    <row r="44" spans="1:14" x14ac:dyDescent="0.25">
      <c r="A44" s="14"/>
      <c r="F44" s="13"/>
      <c r="G44" s="13"/>
      <c r="M44" s="53"/>
      <c r="N44" s="13"/>
    </row>
    <row r="45" spans="1:14" x14ac:dyDescent="0.25">
      <c r="A45" s="14"/>
      <c r="F45" s="13"/>
      <c r="G45" s="13"/>
      <c r="M45" s="53"/>
      <c r="N45" s="13"/>
    </row>
    <row r="46" spans="1:14" x14ac:dyDescent="0.25">
      <c r="A46" s="14"/>
      <c r="F46" s="13"/>
      <c r="G46" s="13"/>
      <c r="M46" s="53"/>
      <c r="N46" s="13"/>
    </row>
    <row r="47" spans="1:14" x14ac:dyDescent="0.25">
      <c r="A47" s="14"/>
      <c r="F47" s="13"/>
      <c r="G47" s="13"/>
      <c r="M47" s="53"/>
      <c r="N47" s="13"/>
    </row>
    <row r="48" spans="1:14" x14ac:dyDescent="0.25">
      <c r="A48" s="14"/>
      <c r="F48" s="13"/>
      <c r="G48" s="13"/>
      <c r="M48" s="53"/>
      <c r="N48" s="13"/>
    </row>
    <row r="49" spans="1:14" x14ac:dyDescent="0.25">
      <c r="A49" s="14"/>
      <c r="F49" s="13"/>
      <c r="G49" s="13"/>
      <c r="M49" s="53"/>
      <c r="N49" s="13"/>
    </row>
    <row r="50" spans="1:14" x14ac:dyDescent="0.25">
      <c r="A50" s="14"/>
      <c r="F50" s="13"/>
      <c r="G50" s="13"/>
      <c r="M50" s="53"/>
      <c r="N50" s="13"/>
    </row>
    <row r="51" spans="1:14" x14ac:dyDescent="0.25">
      <c r="A51" s="14"/>
      <c r="F51" s="13"/>
      <c r="G51" s="13"/>
      <c r="M51" s="53"/>
      <c r="N51" s="13"/>
    </row>
    <row r="52" spans="1:14" x14ac:dyDescent="0.25">
      <c r="A52" s="15"/>
      <c r="F52" s="13"/>
      <c r="G52" s="13"/>
      <c r="M52" s="53"/>
      <c r="N52" s="13"/>
    </row>
    <row r="53" spans="1:14" x14ac:dyDescent="0.25">
      <c r="A53" s="15"/>
      <c r="F53" s="13"/>
      <c r="G53" s="13"/>
      <c r="M53" s="53"/>
      <c r="N53" s="13"/>
    </row>
    <row r="54" spans="1:14" x14ac:dyDescent="0.25">
      <c r="A54" s="15"/>
      <c r="F54" s="13"/>
      <c r="G54" s="13"/>
      <c r="M54" s="53"/>
      <c r="N54" s="13"/>
    </row>
    <row r="55" spans="1:14" x14ac:dyDescent="0.25">
      <c r="A55" s="15"/>
      <c r="F55" s="13"/>
      <c r="G55" s="13"/>
      <c r="M55" s="53"/>
      <c r="N55" s="13"/>
    </row>
    <row r="56" spans="1:14" x14ac:dyDescent="0.25">
      <c r="A56" s="15"/>
      <c r="F56" s="13"/>
      <c r="G56" s="13"/>
      <c r="M56" s="53"/>
      <c r="N56" s="13"/>
    </row>
    <row r="57" spans="1:14" x14ac:dyDescent="0.25">
      <c r="A57" s="15"/>
      <c r="F57" s="13"/>
      <c r="G57" s="13"/>
      <c r="M57" s="53"/>
      <c r="N57" s="13"/>
    </row>
    <row r="58" spans="1:14" x14ac:dyDescent="0.25">
      <c r="A58" s="15"/>
      <c r="F58" s="13"/>
      <c r="G58" s="13"/>
      <c r="M58" s="53"/>
      <c r="N58" s="13"/>
    </row>
    <row r="59" spans="1:14" x14ac:dyDescent="0.25">
      <c r="A59" s="15"/>
      <c r="F59" s="13"/>
      <c r="G59" s="13"/>
      <c r="M59" s="53"/>
      <c r="N59" s="13"/>
    </row>
    <row r="60" spans="1:14" x14ac:dyDescent="0.25">
      <c r="A60" s="15"/>
      <c r="F60" s="13"/>
      <c r="G60" s="13"/>
      <c r="M60" s="53"/>
      <c r="N60" s="13"/>
    </row>
    <row r="61" spans="1:14" x14ac:dyDescent="0.25">
      <c r="A61" s="15"/>
      <c r="F61" s="13"/>
      <c r="G61" s="13"/>
      <c r="M61" s="53"/>
      <c r="N61" s="13"/>
    </row>
    <row r="62" spans="1:14" x14ac:dyDescent="0.25">
      <c r="A62" s="15"/>
      <c r="F62" s="13"/>
      <c r="G62" s="13"/>
      <c r="M62" s="53"/>
      <c r="N62" s="13"/>
    </row>
    <row r="63" spans="1:14" x14ac:dyDescent="0.25">
      <c r="A63" s="15"/>
      <c r="F63" s="13"/>
      <c r="G63" s="13"/>
      <c r="M63" s="53"/>
      <c r="N63" s="13"/>
    </row>
    <row r="64" spans="1:14" x14ac:dyDescent="0.25">
      <c r="A64" s="15"/>
      <c r="F64" s="13"/>
      <c r="G64" s="13"/>
      <c r="M64" s="53"/>
      <c r="N64" s="13"/>
    </row>
    <row r="65" spans="1:14" x14ac:dyDescent="0.25">
      <c r="A65" s="15"/>
      <c r="F65" s="13"/>
      <c r="G65" s="13"/>
      <c r="M65" s="53"/>
      <c r="N65" s="13"/>
    </row>
    <row r="66" spans="1:14" x14ac:dyDescent="0.25">
      <c r="A66" s="15"/>
      <c r="F66" s="13"/>
      <c r="G66" s="13"/>
      <c r="M66" s="53"/>
      <c r="N66" s="13"/>
    </row>
    <row r="67" spans="1:14" x14ac:dyDescent="0.25">
      <c r="A67" s="15"/>
      <c r="F67" s="13"/>
      <c r="G67" s="13"/>
      <c r="M67" s="53"/>
      <c r="N67" s="13"/>
    </row>
    <row r="68" spans="1:14" x14ac:dyDescent="0.25">
      <c r="A68" s="15"/>
      <c r="F68" s="13"/>
      <c r="G68" s="13"/>
      <c r="M68" s="53"/>
      <c r="N68" s="13"/>
    </row>
    <row r="69" spans="1:14" x14ac:dyDescent="0.25">
      <c r="A69" s="15"/>
      <c r="F69" s="13"/>
      <c r="G69" s="13"/>
      <c r="M69" s="53"/>
      <c r="N69" s="13"/>
    </row>
    <row r="70" spans="1:14" x14ac:dyDescent="0.25">
      <c r="A70" s="15"/>
      <c r="F70" s="13"/>
      <c r="G70" s="13"/>
      <c r="M70" s="53"/>
      <c r="N70" s="13"/>
    </row>
    <row r="71" spans="1:14" x14ac:dyDescent="0.25">
      <c r="A71" s="15"/>
      <c r="F71" s="13"/>
      <c r="G71" s="13"/>
      <c r="M71" s="53"/>
      <c r="N71" s="13"/>
    </row>
    <row r="72" spans="1:14" x14ac:dyDescent="0.25">
      <c r="A72" s="15"/>
      <c r="F72" s="13"/>
      <c r="G72" s="13"/>
      <c r="M72" s="53"/>
      <c r="N72" s="13"/>
    </row>
    <row r="73" spans="1:14" x14ac:dyDescent="0.25">
      <c r="A73" s="15"/>
      <c r="F73" s="13"/>
      <c r="G73" s="13"/>
      <c r="M73" s="53"/>
      <c r="N73" s="13"/>
    </row>
    <row r="74" spans="1:14" x14ac:dyDescent="0.25">
      <c r="A74" s="15"/>
      <c r="F74" s="13"/>
      <c r="G74" s="13"/>
      <c r="M74" s="53"/>
      <c r="N74" s="13"/>
    </row>
    <row r="75" spans="1:14" x14ac:dyDescent="0.25">
      <c r="A75" s="15"/>
      <c r="F75" s="13"/>
      <c r="G75" s="13"/>
      <c r="M75" s="53"/>
      <c r="N75" s="13"/>
    </row>
    <row r="76" spans="1:14" x14ac:dyDescent="0.25">
      <c r="A76" s="15"/>
      <c r="F76" s="13"/>
      <c r="G76" s="13"/>
      <c r="M76" s="53"/>
      <c r="N76" s="13"/>
    </row>
    <row r="77" spans="1:14" x14ac:dyDescent="0.25">
      <c r="A77" s="15"/>
      <c r="F77" s="13"/>
      <c r="G77" s="13"/>
      <c r="M77" s="53"/>
      <c r="N77" s="13"/>
    </row>
    <row r="78" spans="1:14" x14ac:dyDescent="0.25">
      <c r="A78" s="15"/>
      <c r="F78" s="13"/>
      <c r="G78" s="13"/>
      <c r="M78" s="53"/>
      <c r="N78" s="13"/>
    </row>
    <row r="79" spans="1:14" x14ac:dyDescent="0.25">
      <c r="A79" s="15"/>
      <c r="F79" s="13"/>
      <c r="G79" s="13"/>
      <c r="M79" s="53"/>
      <c r="N79" s="13"/>
    </row>
    <row r="80" spans="1:14" x14ac:dyDescent="0.25">
      <c r="A80" s="15"/>
      <c r="F80" s="13"/>
      <c r="G80" s="13"/>
      <c r="M80" s="53"/>
      <c r="N80" s="13"/>
    </row>
    <row r="81" spans="1:14" x14ac:dyDescent="0.25">
      <c r="A81" s="15"/>
      <c r="F81" s="13"/>
      <c r="G81" s="13"/>
      <c r="M81" s="53"/>
      <c r="N81" s="13"/>
    </row>
    <row r="82" spans="1:14" x14ac:dyDescent="0.25">
      <c r="A82" s="15"/>
      <c r="F82" s="13"/>
      <c r="G82" s="13"/>
      <c r="M82" s="53"/>
      <c r="N82" s="13"/>
    </row>
    <row r="83" spans="1:14" x14ac:dyDescent="0.25">
      <c r="A83" s="15"/>
      <c r="F83" s="13"/>
      <c r="G83" s="13"/>
      <c r="M83" s="53"/>
      <c r="N83" s="13"/>
    </row>
    <row r="84" spans="1:14" x14ac:dyDescent="0.25">
      <c r="A84" s="15"/>
      <c r="F84" s="13"/>
      <c r="G84" s="13"/>
      <c r="M84" s="53"/>
      <c r="N84" s="13"/>
    </row>
    <row r="85" spans="1:14" x14ac:dyDescent="0.25">
      <c r="A85" s="15"/>
      <c r="F85" s="13"/>
      <c r="G85" s="13"/>
      <c r="M85" s="53"/>
      <c r="N85" s="13"/>
    </row>
    <row r="86" spans="1:14" x14ac:dyDescent="0.25">
      <c r="A86" s="15"/>
      <c r="F86" s="13"/>
      <c r="G86" s="13"/>
      <c r="M86" s="53"/>
      <c r="N86" s="13"/>
    </row>
    <row r="87" spans="1:14" x14ac:dyDescent="0.25">
      <c r="A87" s="15"/>
      <c r="F87" s="13"/>
      <c r="G87" s="13"/>
      <c r="M87" s="53"/>
      <c r="N87" s="13"/>
    </row>
    <row r="88" spans="1:14" x14ac:dyDescent="0.25">
      <c r="A88" s="15"/>
      <c r="F88" s="13"/>
      <c r="G88" s="13"/>
      <c r="M88" s="53"/>
      <c r="N88" s="13"/>
    </row>
    <row r="89" spans="1:14" x14ac:dyDescent="0.25">
      <c r="A89" s="15"/>
      <c r="F89" s="13"/>
      <c r="G89" s="13"/>
      <c r="M89" s="53"/>
      <c r="N89" s="13"/>
    </row>
    <row r="90" spans="1:14" x14ac:dyDescent="0.25">
      <c r="A90" s="15"/>
      <c r="F90" s="13"/>
      <c r="G90" s="13"/>
      <c r="M90" s="53"/>
      <c r="N90" s="13"/>
    </row>
    <row r="91" spans="1:14" x14ac:dyDescent="0.25">
      <c r="A91" s="15"/>
      <c r="F91" s="13"/>
      <c r="G91" s="13"/>
      <c r="M91" s="53"/>
      <c r="N91" s="13"/>
    </row>
    <row r="92" spans="1:14" x14ac:dyDescent="0.25">
      <c r="A92" s="15"/>
      <c r="F92" s="13"/>
      <c r="G92" s="13"/>
      <c r="M92" s="53"/>
      <c r="N92" s="13"/>
    </row>
    <row r="93" spans="1:14" x14ac:dyDescent="0.25">
      <c r="A93" s="15"/>
      <c r="F93" s="13"/>
      <c r="G93" s="13"/>
      <c r="M93" s="53"/>
      <c r="N93" s="13"/>
    </row>
    <row r="94" spans="1:14" x14ac:dyDescent="0.25">
      <c r="A94" s="15"/>
      <c r="F94" s="13"/>
      <c r="G94" s="13"/>
      <c r="M94" s="53"/>
      <c r="N94" s="13"/>
    </row>
    <row r="95" spans="1:14" x14ac:dyDescent="0.25">
      <c r="A95" s="15"/>
      <c r="F95" s="13"/>
      <c r="G95" s="13"/>
      <c r="M95" s="53"/>
      <c r="N95" s="13"/>
    </row>
    <row r="96" spans="1:14" x14ac:dyDescent="0.25">
      <c r="A96" s="15"/>
      <c r="F96" s="13"/>
      <c r="G96" s="13"/>
      <c r="M96" s="53"/>
      <c r="N96" s="13"/>
    </row>
    <row r="97" spans="1:14" x14ac:dyDescent="0.25">
      <c r="A97" s="15"/>
      <c r="F97" s="13"/>
      <c r="G97" s="13"/>
      <c r="M97" s="53"/>
      <c r="N97" s="13"/>
    </row>
    <row r="98" spans="1:14" x14ac:dyDescent="0.25">
      <c r="A98" s="15"/>
      <c r="F98" s="13"/>
      <c r="G98" s="13"/>
      <c r="M98" s="53"/>
      <c r="N98" s="13"/>
    </row>
    <row r="99" spans="1:14" x14ac:dyDescent="0.25">
      <c r="A99" s="15"/>
      <c r="F99" s="13"/>
      <c r="G99" s="13"/>
      <c r="M99" s="53"/>
      <c r="N99" s="13"/>
    </row>
    <row r="100" spans="1:14" x14ac:dyDescent="0.25">
      <c r="A100" s="15"/>
      <c r="F100" s="13"/>
      <c r="G100" s="13"/>
      <c r="M100" s="53"/>
      <c r="N100" s="13"/>
    </row>
    <row r="101" spans="1:14" x14ac:dyDescent="0.25">
      <c r="A101" s="15"/>
      <c r="F101" s="13"/>
      <c r="G101" s="13"/>
      <c r="M101" s="53"/>
      <c r="N101" s="13"/>
    </row>
    <row r="102" spans="1:14" x14ac:dyDescent="0.25">
      <c r="A102" s="15"/>
      <c r="F102" s="13"/>
      <c r="G102" s="13"/>
      <c r="M102" s="53"/>
      <c r="N102" s="13"/>
    </row>
    <row r="103" spans="1:14" x14ac:dyDescent="0.25">
      <c r="A103" s="15"/>
      <c r="F103" s="13"/>
      <c r="G103" s="13"/>
      <c r="M103" s="53"/>
      <c r="N103" s="13"/>
    </row>
    <row r="104" spans="1:14" x14ac:dyDescent="0.25">
      <c r="A104" s="15"/>
      <c r="F104" s="13"/>
      <c r="G104" s="13"/>
      <c r="M104" s="53"/>
      <c r="N104" s="13"/>
    </row>
    <row r="105" spans="1:14" x14ac:dyDescent="0.25">
      <c r="A105" s="15"/>
      <c r="F105" s="13"/>
      <c r="G105" s="13"/>
      <c r="M105" s="53"/>
      <c r="N105" s="13"/>
    </row>
    <row r="106" spans="1:14" x14ac:dyDescent="0.25">
      <c r="A106" s="15"/>
      <c r="F106" s="13"/>
      <c r="G106" s="13"/>
      <c r="M106" s="53"/>
      <c r="N106" s="13"/>
    </row>
    <row r="107" spans="1:14" x14ac:dyDescent="0.25">
      <c r="A107" s="15"/>
      <c r="F107" s="13"/>
      <c r="G107" s="13"/>
      <c r="M107" s="53"/>
      <c r="N107" s="13"/>
    </row>
    <row r="108" spans="1:14" x14ac:dyDescent="0.25">
      <c r="A108" s="15"/>
      <c r="F108" s="13"/>
      <c r="G108" s="13"/>
      <c r="M108" s="53"/>
      <c r="N108" s="13"/>
    </row>
    <row r="109" spans="1:14" x14ac:dyDescent="0.25">
      <c r="A109" s="15"/>
      <c r="F109" s="13"/>
      <c r="G109" s="13"/>
      <c r="M109" s="53"/>
      <c r="N109" s="13"/>
    </row>
    <row r="110" spans="1:14" x14ac:dyDescent="0.25">
      <c r="A110" s="15"/>
      <c r="F110" s="13"/>
      <c r="G110" s="13"/>
      <c r="M110" s="53"/>
      <c r="N110" s="13"/>
    </row>
    <row r="111" spans="1:14" x14ac:dyDescent="0.25">
      <c r="A111" s="15"/>
      <c r="F111" s="13"/>
      <c r="G111" s="13"/>
      <c r="M111" s="53"/>
      <c r="N111" s="13"/>
    </row>
    <row r="112" spans="1:14" x14ac:dyDescent="0.25">
      <c r="A112" s="15"/>
      <c r="F112" s="13"/>
      <c r="G112" s="13"/>
      <c r="M112" s="53"/>
      <c r="N112" s="13"/>
    </row>
    <row r="113" spans="1:14" x14ac:dyDescent="0.25">
      <c r="A113" s="15"/>
      <c r="F113" s="13"/>
      <c r="G113" s="13"/>
      <c r="M113" s="53"/>
      <c r="N113" s="13"/>
    </row>
    <row r="114" spans="1:14" x14ac:dyDescent="0.25">
      <c r="A114" s="15"/>
      <c r="F114" s="13"/>
      <c r="G114" s="13"/>
      <c r="M114" s="53"/>
      <c r="N114" s="13"/>
    </row>
    <row r="115" spans="1:14" x14ac:dyDescent="0.25">
      <c r="A115" s="15"/>
      <c r="F115" s="13"/>
      <c r="G115" s="13"/>
      <c r="M115" s="53"/>
      <c r="N115" s="13"/>
    </row>
    <row r="116" spans="1:14" x14ac:dyDescent="0.25">
      <c r="A116" s="15"/>
      <c r="F116" s="13"/>
      <c r="G116" s="13"/>
      <c r="M116" s="53"/>
      <c r="N116" s="13"/>
    </row>
    <row r="117" spans="1:14" x14ac:dyDescent="0.25">
      <c r="A117" s="15"/>
      <c r="F117" s="13"/>
      <c r="G117" s="13"/>
      <c r="M117" s="53"/>
      <c r="N117" s="13"/>
    </row>
    <row r="118" spans="1:14" x14ac:dyDescent="0.25">
      <c r="A118" s="15"/>
      <c r="F118" s="13"/>
      <c r="G118" s="13"/>
      <c r="M118" s="53"/>
      <c r="N118" s="13"/>
    </row>
    <row r="119" spans="1:14" x14ac:dyDescent="0.25">
      <c r="A119" s="15"/>
      <c r="F119" s="13"/>
      <c r="G119" s="13"/>
      <c r="M119" s="53"/>
      <c r="N119" s="13"/>
    </row>
    <row r="120" spans="1:14" x14ac:dyDescent="0.25">
      <c r="A120" s="15"/>
      <c r="F120" s="13"/>
      <c r="G120" s="13"/>
      <c r="M120" s="53"/>
      <c r="N120" s="13"/>
    </row>
    <row r="121" spans="1:14" x14ac:dyDescent="0.25">
      <c r="A121" s="15"/>
      <c r="F121" s="13"/>
      <c r="G121" s="13"/>
      <c r="M121" s="53"/>
      <c r="N121" s="13"/>
    </row>
    <row r="122" spans="1:14" x14ac:dyDescent="0.25">
      <c r="A122" s="15"/>
      <c r="F122" s="13"/>
      <c r="G122" s="13"/>
      <c r="M122" s="53"/>
      <c r="N122" s="13"/>
    </row>
    <row r="123" spans="1:14" x14ac:dyDescent="0.25">
      <c r="A123" s="15"/>
      <c r="F123" s="13"/>
      <c r="G123" s="13"/>
      <c r="M123" s="53"/>
      <c r="N123" s="13"/>
    </row>
    <row r="124" spans="1:14" x14ac:dyDescent="0.25">
      <c r="A124" s="15"/>
      <c r="F124" s="13"/>
      <c r="G124" s="13"/>
      <c r="M124" s="53"/>
      <c r="N124" s="13"/>
    </row>
    <row r="125" spans="1:14" x14ac:dyDescent="0.25">
      <c r="A125" s="15"/>
      <c r="F125" s="13"/>
      <c r="G125" s="13"/>
      <c r="M125" s="53"/>
      <c r="N125" s="13"/>
    </row>
    <row r="126" spans="1:14" x14ac:dyDescent="0.25">
      <c r="A126" s="15"/>
      <c r="F126" s="13"/>
      <c r="G126" s="13"/>
      <c r="M126" s="53"/>
      <c r="N126" s="13"/>
    </row>
    <row r="127" spans="1:14" x14ac:dyDescent="0.25">
      <c r="A127" s="15"/>
      <c r="F127" s="13"/>
      <c r="G127" s="13"/>
      <c r="M127" s="53"/>
      <c r="N127" s="13"/>
    </row>
    <row r="128" spans="1:14" x14ac:dyDescent="0.25">
      <c r="A128" s="15"/>
      <c r="F128" s="13"/>
      <c r="G128" s="13"/>
      <c r="M128" s="53"/>
      <c r="N128" s="13"/>
    </row>
    <row r="129" spans="1:14" x14ac:dyDescent="0.25">
      <c r="A129" s="15"/>
      <c r="F129" s="13"/>
      <c r="G129" s="13"/>
      <c r="M129" s="53"/>
      <c r="N129" s="13"/>
    </row>
    <row r="130" spans="1:14" x14ac:dyDescent="0.25">
      <c r="A130" s="15"/>
      <c r="F130" s="13"/>
      <c r="G130" s="13"/>
      <c r="M130" s="53"/>
      <c r="N130" s="13"/>
    </row>
    <row r="131" spans="1:14" x14ac:dyDescent="0.25">
      <c r="A131" s="15"/>
      <c r="F131" s="13"/>
      <c r="G131" s="13"/>
      <c r="M131" s="53"/>
      <c r="N131" s="13"/>
    </row>
    <row r="132" spans="1:14" x14ac:dyDescent="0.25">
      <c r="A132" s="15"/>
      <c r="F132" s="13"/>
      <c r="G132" s="13"/>
      <c r="M132" s="53"/>
      <c r="N132" s="13"/>
    </row>
    <row r="133" spans="1:14" x14ac:dyDescent="0.25">
      <c r="A133" s="15"/>
      <c r="F133" s="13"/>
      <c r="G133" s="13"/>
      <c r="M133" s="53"/>
      <c r="N133" s="13"/>
    </row>
    <row r="134" spans="1:14" x14ac:dyDescent="0.25">
      <c r="A134" s="15"/>
      <c r="F134" s="13"/>
      <c r="G134" s="13"/>
      <c r="M134" s="53"/>
      <c r="N134" s="13"/>
    </row>
    <row r="135" spans="1:14" x14ac:dyDescent="0.25">
      <c r="A135" s="15"/>
      <c r="F135" s="13"/>
      <c r="G135" s="13"/>
      <c r="M135" s="53"/>
      <c r="N135" s="13"/>
    </row>
    <row r="136" spans="1:14" x14ac:dyDescent="0.25">
      <c r="A136" s="15"/>
      <c r="F136" s="13"/>
      <c r="G136" s="13"/>
      <c r="M136" s="53"/>
      <c r="N136" s="13"/>
    </row>
    <row r="137" spans="1:14" x14ac:dyDescent="0.25">
      <c r="A137" s="15"/>
      <c r="F137" s="13"/>
      <c r="G137" s="13"/>
      <c r="M137" s="53"/>
      <c r="N137" s="13"/>
    </row>
    <row r="138" spans="1:14" x14ac:dyDescent="0.25">
      <c r="A138" s="15"/>
      <c r="F138" s="13"/>
      <c r="G138" s="13"/>
      <c r="M138" s="53"/>
      <c r="N138" s="13"/>
    </row>
    <row r="139" spans="1:14" x14ac:dyDescent="0.25">
      <c r="A139" s="15"/>
      <c r="F139" s="13"/>
      <c r="G139" s="13"/>
      <c r="M139" s="53"/>
      <c r="N139" s="13"/>
    </row>
    <row r="140" spans="1:14" x14ac:dyDescent="0.25">
      <c r="A140" s="15"/>
      <c r="F140" s="13"/>
      <c r="G140" s="13"/>
      <c r="M140" s="53"/>
      <c r="N140" s="13"/>
    </row>
    <row r="141" spans="1:14" x14ac:dyDescent="0.25">
      <c r="A141" s="15"/>
      <c r="F141" s="13"/>
      <c r="G141" s="13"/>
      <c r="M141" s="53"/>
      <c r="N141" s="13"/>
    </row>
    <row r="142" spans="1:14" x14ac:dyDescent="0.25">
      <c r="A142" s="15"/>
      <c r="F142" s="13"/>
      <c r="G142" s="13"/>
      <c r="M142" s="53"/>
      <c r="N142" s="13"/>
    </row>
    <row r="143" spans="1:14" x14ac:dyDescent="0.25">
      <c r="A143" s="15"/>
      <c r="F143" s="13"/>
      <c r="G143" s="13"/>
      <c r="M143" s="53"/>
      <c r="N143" s="13"/>
    </row>
    <row r="144" spans="1:14" x14ac:dyDescent="0.25">
      <c r="A144" s="15"/>
      <c r="F144" s="13"/>
      <c r="G144" s="13"/>
      <c r="M144" s="53"/>
      <c r="N144" s="13"/>
    </row>
    <row r="145" spans="1:14" x14ac:dyDescent="0.25">
      <c r="A145" s="15"/>
      <c r="F145" s="13"/>
      <c r="G145" s="13"/>
      <c r="M145" s="53"/>
      <c r="N145" s="13"/>
    </row>
    <row r="146" spans="1:14" x14ac:dyDescent="0.25">
      <c r="A146" s="15"/>
      <c r="F146" s="13"/>
      <c r="G146" s="13"/>
      <c r="M146" s="53"/>
      <c r="N146" s="13"/>
    </row>
    <row r="147" spans="1:14" x14ac:dyDescent="0.25">
      <c r="A147" s="15"/>
      <c r="F147" s="13"/>
      <c r="G147" s="13"/>
      <c r="M147" s="53"/>
      <c r="N147" s="13"/>
    </row>
    <row r="148" spans="1:14" x14ac:dyDescent="0.25">
      <c r="A148" s="15"/>
      <c r="F148" s="13"/>
      <c r="G148" s="13"/>
      <c r="M148" s="53"/>
      <c r="N148" s="13"/>
    </row>
    <row r="149" spans="1:14" x14ac:dyDescent="0.25">
      <c r="A149" s="15"/>
      <c r="F149" s="13"/>
      <c r="G149" s="13"/>
      <c r="M149" s="53"/>
      <c r="N149" s="13"/>
    </row>
    <row r="150" spans="1:14" x14ac:dyDescent="0.25">
      <c r="A150" s="15"/>
      <c r="F150" s="13"/>
      <c r="G150" s="13"/>
      <c r="M150" s="53"/>
      <c r="N150" s="13"/>
    </row>
    <row r="151" spans="1:14" x14ac:dyDescent="0.25">
      <c r="A151" s="15"/>
      <c r="F151" s="13"/>
      <c r="G151" s="13"/>
      <c r="M151" s="53"/>
      <c r="N151" s="13"/>
    </row>
    <row r="152" spans="1:14" x14ac:dyDescent="0.25">
      <c r="A152" s="15"/>
      <c r="F152" s="13"/>
      <c r="G152" s="13"/>
      <c r="M152" s="53"/>
      <c r="N152" s="13"/>
    </row>
    <row r="153" spans="1:14" x14ac:dyDescent="0.25">
      <c r="A153" s="15"/>
      <c r="F153" s="13"/>
      <c r="G153" s="13"/>
      <c r="M153" s="53"/>
      <c r="N153" s="13"/>
    </row>
    <row r="154" spans="1:14" x14ac:dyDescent="0.25">
      <c r="A154" s="15"/>
      <c r="F154" s="13"/>
      <c r="G154" s="13"/>
      <c r="M154" s="53"/>
      <c r="N154" s="13"/>
    </row>
    <row r="155" spans="1:14" x14ac:dyDescent="0.25">
      <c r="A155" s="15"/>
      <c r="F155" s="13"/>
      <c r="G155" s="13"/>
      <c r="M155" s="53"/>
      <c r="N155" s="13"/>
    </row>
    <row r="156" spans="1:14" x14ac:dyDescent="0.25">
      <c r="A156" s="15"/>
      <c r="F156" s="13"/>
      <c r="G156" s="13"/>
      <c r="M156" s="53"/>
      <c r="N156" s="13"/>
    </row>
    <row r="157" spans="1:14" x14ac:dyDescent="0.25">
      <c r="A157" s="15"/>
      <c r="F157" s="13"/>
      <c r="G157" s="13"/>
      <c r="M157" s="53"/>
      <c r="N157" s="13"/>
    </row>
    <row r="158" spans="1:14" x14ac:dyDescent="0.25">
      <c r="A158" s="15"/>
      <c r="F158" s="13"/>
      <c r="G158" s="13"/>
      <c r="M158" s="53"/>
      <c r="N158" s="13"/>
    </row>
    <row r="159" spans="1:14" x14ac:dyDescent="0.25">
      <c r="A159" s="15"/>
      <c r="F159" s="13"/>
      <c r="G159" s="13"/>
      <c r="M159" s="53"/>
      <c r="N159" s="13"/>
    </row>
    <row r="160" spans="1:14" x14ac:dyDescent="0.25">
      <c r="A160" s="15"/>
      <c r="F160" s="13"/>
      <c r="G160" s="13"/>
      <c r="M160" s="53"/>
      <c r="N160" s="13"/>
    </row>
    <row r="161" spans="1:14" x14ac:dyDescent="0.25">
      <c r="A161" s="15"/>
      <c r="F161" s="13"/>
      <c r="G161" s="13"/>
      <c r="M161" s="53"/>
      <c r="N161" s="13"/>
    </row>
    <row r="162" spans="1:14" x14ac:dyDescent="0.25">
      <c r="A162" s="15"/>
      <c r="F162" s="13"/>
      <c r="G162" s="13"/>
      <c r="M162" s="53"/>
      <c r="N162" s="13"/>
    </row>
    <row r="163" spans="1:14" x14ac:dyDescent="0.25">
      <c r="A163" s="15"/>
      <c r="F163" s="13"/>
      <c r="G163" s="13"/>
      <c r="M163" s="53"/>
      <c r="N163" s="13"/>
    </row>
    <row r="164" spans="1:14" x14ac:dyDescent="0.25">
      <c r="A164" s="15"/>
      <c r="F164" s="13"/>
      <c r="G164" s="13"/>
      <c r="M164" s="53"/>
      <c r="N164" s="13"/>
    </row>
    <row r="165" spans="1:14" x14ac:dyDescent="0.25">
      <c r="A165" s="15"/>
      <c r="F165" s="13"/>
      <c r="G165" s="13"/>
      <c r="M165" s="53"/>
      <c r="N165" s="13"/>
    </row>
    <row r="166" spans="1:14" x14ac:dyDescent="0.25">
      <c r="A166" s="15"/>
      <c r="F166" s="13"/>
      <c r="G166" s="13"/>
      <c r="M166" s="53"/>
      <c r="N166" s="13"/>
    </row>
    <row r="167" spans="1:14" x14ac:dyDescent="0.25">
      <c r="A167" s="15"/>
      <c r="F167" s="13"/>
      <c r="G167" s="13"/>
      <c r="M167" s="53"/>
      <c r="N167" s="13"/>
    </row>
    <row r="168" spans="1:14" x14ac:dyDescent="0.25">
      <c r="A168" s="15"/>
      <c r="F168" s="13"/>
      <c r="G168" s="13"/>
      <c r="M168" s="53"/>
      <c r="N168" s="13"/>
    </row>
    <row r="169" spans="1:14" x14ac:dyDescent="0.25">
      <c r="A169" s="15"/>
      <c r="F169" s="13"/>
      <c r="G169" s="13"/>
      <c r="M169" s="53"/>
      <c r="N169" s="13"/>
    </row>
    <row r="170" spans="1:14" x14ac:dyDescent="0.25">
      <c r="A170" s="15"/>
      <c r="F170" s="13"/>
      <c r="G170" s="13"/>
      <c r="M170" s="53"/>
      <c r="N170" s="13"/>
    </row>
    <row r="171" spans="1:14" x14ac:dyDescent="0.25">
      <c r="A171" s="15"/>
      <c r="F171" s="13"/>
      <c r="G171" s="13"/>
      <c r="M171" s="53"/>
      <c r="N171" s="13"/>
    </row>
    <row r="172" spans="1:14" x14ac:dyDescent="0.25">
      <c r="A172" s="15"/>
      <c r="F172" s="13"/>
      <c r="G172" s="13"/>
      <c r="M172" s="53"/>
      <c r="N172" s="13"/>
    </row>
    <row r="173" spans="1:14" x14ac:dyDescent="0.25">
      <c r="A173" s="15"/>
      <c r="F173" s="13"/>
      <c r="G173" s="13"/>
      <c r="M173" s="53"/>
      <c r="N173" s="13"/>
    </row>
    <row r="174" spans="1:14" x14ac:dyDescent="0.25">
      <c r="A174" s="15"/>
      <c r="F174" s="13"/>
      <c r="G174" s="13"/>
      <c r="M174" s="53"/>
      <c r="N174" s="13"/>
    </row>
    <row r="175" spans="1:14" x14ac:dyDescent="0.25">
      <c r="A175" s="15"/>
      <c r="F175" s="13"/>
      <c r="G175" s="13"/>
      <c r="M175" s="53"/>
      <c r="N175" s="13"/>
    </row>
    <row r="176" spans="1:14" x14ac:dyDescent="0.25">
      <c r="A176" s="15"/>
      <c r="F176" s="13"/>
      <c r="G176" s="13"/>
      <c r="M176" s="53"/>
      <c r="N176" s="13"/>
    </row>
    <row r="177" spans="1:14" x14ac:dyDescent="0.25">
      <c r="A177" s="15"/>
      <c r="F177" s="13"/>
      <c r="G177" s="13"/>
      <c r="M177" s="53"/>
      <c r="N177" s="13"/>
    </row>
    <row r="178" spans="1:14" x14ac:dyDescent="0.25">
      <c r="A178" s="15"/>
      <c r="F178" s="13"/>
      <c r="G178" s="13"/>
      <c r="M178" s="53"/>
      <c r="N178" s="13"/>
    </row>
    <row r="179" spans="1:14" x14ac:dyDescent="0.25">
      <c r="A179" s="15"/>
      <c r="F179" s="13"/>
      <c r="G179" s="13"/>
      <c r="M179" s="53"/>
      <c r="N179" s="13"/>
    </row>
    <row r="180" spans="1:14" x14ac:dyDescent="0.25">
      <c r="A180" s="15"/>
      <c r="F180" s="13"/>
      <c r="G180" s="13"/>
      <c r="M180" s="53"/>
      <c r="N180" s="13"/>
    </row>
    <row r="181" spans="1:14" x14ac:dyDescent="0.25">
      <c r="A181" s="15"/>
      <c r="F181" s="13"/>
      <c r="G181" s="13"/>
      <c r="M181" s="53"/>
      <c r="N181" s="13"/>
    </row>
    <row r="182" spans="1:14" x14ac:dyDescent="0.25">
      <c r="A182" s="15"/>
      <c r="F182" s="13"/>
      <c r="G182" s="13"/>
      <c r="M182" s="53"/>
      <c r="N182" s="13"/>
    </row>
    <row r="183" spans="1:14" x14ac:dyDescent="0.25">
      <c r="A183" s="15"/>
      <c r="F183" s="13"/>
      <c r="G183" s="13"/>
      <c r="M183" s="53"/>
      <c r="N183" s="13"/>
    </row>
    <row r="184" spans="1:14" x14ac:dyDescent="0.25">
      <c r="A184" s="15"/>
      <c r="F184" s="13"/>
      <c r="G184" s="13"/>
      <c r="M184" s="53"/>
      <c r="N184" s="13"/>
    </row>
    <row r="185" spans="1:14" x14ac:dyDescent="0.25">
      <c r="A185" s="15"/>
      <c r="F185" s="13"/>
      <c r="G185" s="13"/>
      <c r="M185" s="53"/>
      <c r="N185" s="13"/>
    </row>
    <row r="186" spans="1:14" x14ac:dyDescent="0.25">
      <c r="A186" s="15"/>
      <c r="F186" s="13"/>
      <c r="G186" s="13"/>
      <c r="M186" s="53"/>
      <c r="N186" s="13"/>
    </row>
    <row r="187" spans="1:14" x14ac:dyDescent="0.25">
      <c r="A187" s="15"/>
      <c r="F187" s="13"/>
      <c r="G187" s="13"/>
      <c r="M187" s="53"/>
      <c r="N187" s="13"/>
    </row>
    <row r="188" spans="1:14" x14ac:dyDescent="0.25">
      <c r="A188" s="15"/>
      <c r="F188" s="13"/>
      <c r="G188" s="13"/>
      <c r="M188" s="53"/>
      <c r="N188" s="13"/>
    </row>
    <row r="189" spans="1:14" x14ac:dyDescent="0.25">
      <c r="A189" s="15"/>
      <c r="F189" s="13"/>
      <c r="G189" s="13"/>
      <c r="M189" s="53"/>
      <c r="N189" s="13"/>
    </row>
    <row r="190" spans="1:14" x14ac:dyDescent="0.25">
      <c r="A190" s="15"/>
      <c r="F190" s="13"/>
      <c r="G190" s="13"/>
      <c r="M190" s="53"/>
      <c r="N190" s="13"/>
    </row>
    <row r="191" spans="1:14" x14ac:dyDescent="0.25">
      <c r="A191" s="15"/>
      <c r="F191" s="13"/>
      <c r="G191" s="13"/>
      <c r="M191" s="53"/>
      <c r="N191" s="13"/>
    </row>
    <row r="192" spans="1:14" x14ac:dyDescent="0.25">
      <c r="A192" s="15"/>
      <c r="F192" s="13"/>
      <c r="G192" s="13"/>
      <c r="M192" s="53"/>
      <c r="N192" s="13"/>
    </row>
    <row r="193" spans="1:19" x14ac:dyDescent="0.25">
      <c r="A193" s="15"/>
      <c r="F193" s="13"/>
      <c r="G193" s="13"/>
      <c r="M193" s="53"/>
      <c r="N193" s="13"/>
    </row>
    <row r="194" spans="1:19" x14ac:dyDescent="0.25">
      <c r="A194" s="15"/>
      <c r="F194" s="13"/>
      <c r="G194" s="13"/>
      <c r="M194" s="53"/>
      <c r="N194" s="13"/>
    </row>
    <row r="195" spans="1:19" x14ac:dyDescent="0.25">
      <c r="A195" s="15"/>
      <c r="F195" s="13"/>
      <c r="G195" s="13"/>
      <c r="M195" s="53"/>
      <c r="N195" s="13"/>
    </row>
    <row r="196" spans="1:19" x14ac:dyDescent="0.25">
      <c r="A196" s="15"/>
      <c r="F196" s="13"/>
      <c r="G196" s="13"/>
      <c r="M196" s="53"/>
      <c r="N196" s="13"/>
    </row>
    <row r="197" spans="1:19" x14ac:dyDescent="0.25">
      <c r="A197" s="15"/>
      <c r="F197" s="13"/>
      <c r="G197" s="13"/>
      <c r="M197" s="53"/>
      <c r="N197" s="13"/>
    </row>
    <row r="198" spans="1:19" x14ac:dyDescent="0.25">
      <c r="A198" s="15"/>
      <c r="F198" s="13"/>
      <c r="G198" s="13"/>
      <c r="M198" s="53"/>
      <c r="N198" s="13"/>
    </row>
    <row r="199" spans="1:19" x14ac:dyDescent="0.25">
      <c r="A199" s="15"/>
      <c r="F199" s="13"/>
      <c r="G199" s="13"/>
      <c r="M199" s="53"/>
      <c r="N199" s="13"/>
    </row>
    <row r="200" spans="1:19" x14ac:dyDescent="0.25">
      <c r="F200" s="13"/>
      <c r="G200" s="13"/>
      <c r="M200" s="53"/>
      <c r="N200" s="13"/>
    </row>
    <row r="201" spans="1:19" x14ac:dyDescent="0.25">
      <c r="F201" s="13"/>
      <c r="G201" s="13"/>
      <c r="M201" s="53"/>
      <c r="N201" s="13"/>
    </row>
    <row r="202" spans="1:19" x14ac:dyDescent="0.25">
      <c r="F202" s="13"/>
      <c r="G202" s="13"/>
      <c r="M202" s="53"/>
      <c r="N202" s="13"/>
    </row>
    <row r="203" spans="1:19" x14ac:dyDescent="0.25">
      <c r="F203" s="13"/>
      <c r="G203" s="13"/>
      <c r="M203" s="53"/>
      <c r="N203" s="13"/>
    </row>
    <row r="204" spans="1:19" x14ac:dyDescent="0.25">
      <c r="A204" s="18">
        <f>COUNTA(A7:A203)</f>
        <v>0</v>
      </c>
      <c r="B204" s="18">
        <f>COUNTA(B7:B203)</f>
        <v>0</v>
      </c>
      <c r="C204" s="18"/>
      <c r="D204" s="18"/>
      <c r="E204" s="18">
        <f>COUNTA(E7:E203)</f>
        <v>0</v>
      </c>
      <c r="F204" s="18">
        <f>COUNTA(F7:F203)</f>
        <v>0</v>
      </c>
      <c r="G204" s="18">
        <f>COUNTA(G7:G203)</f>
        <v>0</v>
      </c>
      <c r="H204" s="18">
        <f>COUNTA(H7:H203)</f>
        <v>0</v>
      </c>
      <c r="I204" s="18">
        <f>COUNTA(I7:I203)</f>
        <v>0</v>
      </c>
      <c r="J204" s="18"/>
      <c r="K204" s="18">
        <f>COUNTA(K7:K203)</f>
        <v>0</v>
      </c>
      <c r="L204" s="18">
        <f>COUNTA(L7:L203)</f>
        <v>0</v>
      </c>
      <c r="M204" s="18">
        <f>COUNTA(M7:M203)</f>
        <v>0</v>
      </c>
      <c r="N204" s="18"/>
      <c r="O204" s="18">
        <f>COUNTA(O7:O203)</f>
        <v>0</v>
      </c>
      <c r="P204" s="18">
        <f>COUNTA(P7:P203)</f>
        <v>0</v>
      </c>
      <c r="Q204" s="18"/>
      <c r="R204" s="18">
        <f>COUNTA(R7:R203)</f>
        <v>0</v>
      </c>
      <c r="S204" s="18">
        <f>COUNTA(S7:S203)</f>
        <v>0</v>
      </c>
    </row>
    <row r="205" spans="1:19" x14ac:dyDescent="0.25">
      <c r="L205" s="13"/>
    </row>
    <row r="206" spans="1:19" x14ac:dyDescent="0.25">
      <c r="L206" s="13"/>
    </row>
    <row r="207" spans="1:19" x14ac:dyDescent="0.25">
      <c r="L207" s="13"/>
    </row>
    <row r="208" spans="1:19" x14ac:dyDescent="0.25">
      <c r="L208" s="13"/>
    </row>
    <row r="209" spans="12:12" x14ac:dyDescent="0.25">
      <c r="L209" s="13"/>
    </row>
    <row r="210" spans="12:12" x14ac:dyDescent="0.25">
      <c r="L210" s="13"/>
    </row>
    <row r="211" spans="12:12" x14ac:dyDescent="0.25">
      <c r="L211" s="13"/>
    </row>
    <row r="212" spans="12:12" x14ac:dyDescent="0.25">
      <c r="L212" s="13"/>
    </row>
    <row r="213" spans="12:12" x14ac:dyDescent="0.25">
      <c r="L213" s="13"/>
    </row>
    <row r="214" spans="12:12" x14ac:dyDescent="0.25">
      <c r="L214" s="13"/>
    </row>
    <row r="215" spans="12:12" x14ac:dyDescent="0.25">
      <c r="L215" s="13"/>
    </row>
    <row r="216" spans="12:12" x14ac:dyDescent="0.25">
      <c r="L216" s="13"/>
    </row>
    <row r="217" spans="12:12" x14ac:dyDescent="0.25">
      <c r="L217" s="13"/>
    </row>
    <row r="218" spans="12:12" x14ac:dyDescent="0.25">
      <c r="L218" s="13"/>
    </row>
    <row r="219" spans="12:12" x14ac:dyDescent="0.25">
      <c r="L219" s="13"/>
    </row>
    <row r="220" spans="12:12" x14ac:dyDescent="0.25">
      <c r="L220" s="13"/>
    </row>
    <row r="221" spans="12:12" x14ac:dyDescent="0.25">
      <c r="L221" s="13"/>
    </row>
    <row r="222" spans="12:12" x14ac:dyDescent="0.25">
      <c r="L222" s="13"/>
    </row>
    <row r="223" spans="12:12" x14ac:dyDescent="0.25">
      <c r="L223" s="13"/>
    </row>
    <row r="224" spans="12:12" x14ac:dyDescent="0.25">
      <c r="L224" s="13"/>
    </row>
    <row r="225" spans="12:12" x14ac:dyDescent="0.25">
      <c r="L225" s="13"/>
    </row>
    <row r="226" spans="12:12" x14ac:dyDescent="0.25">
      <c r="L226" s="13"/>
    </row>
    <row r="227" spans="12:12" x14ac:dyDescent="0.25">
      <c r="L227" s="13"/>
    </row>
    <row r="228" spans="12:12" x14ac:dyDescent="0.25">
      <c r="L228" s="13"/>
    </row>
    <row r="229" spans="12:12" x14ac:dyDescent="0.25">
      <c r="L229" s="13"/>
    </row>
    <row r="230" spans="12:12" x14ac:dyDescent="0.25">
      <c r="L230" s="13"/>
    </row>
    <row r="231" spans="12:12" x14ac:dyDescent="0.25">
      <c r="L231" s="13"/>
    </row>
    <row r="232" spans="12:12" x14ac:dyDescent="0.25">
      <c r="L232" s="13"/>
    </row>
    <row r="233" spans="12:12" x14ac:dyDescent="0.25">
      <c r="L233" s="13"/>
    </row>
    <row r="234" spans="12:12" x14ac:dyDescent="0.25">
      <c r="L234" s="13"/>
    </row>
    <row r="235" spans="12:12" x14ac:dyDescent="0.25">
      <c r="L235" s="13"/>
    </row>
    <row r="236" spans="12:12" x14ac:dyDescent="0.25">
      <c r="L236" s="13"/>
    </row>
    <row r="237" spans="12:12" x14ac:dyDescent="0.25">
      <c r="L237" s="13"/>
    </row>
    <row r="238" spans="12:12" x14ac:dyDescent="0.25">
      <c r="L238" s="13"/>
    </row>
    <row r="239" spans="12:12" x14ac:dyDescent="0.25">
      <c r="L239" s="13"/>
    </row>
    <row r="240" spans="12:12" x14ac:dyDescent="0.25">
      <c r="L240" s="13"/>
    </row>
    <row r="241" spans="12:12" x14ac:dyDescent="0.25">
      <c r="L241" s="13"/>
    </row>
    <row r="242" spans="12:12" x14ac:dyDescent="0.25">
      <c r="L242" s="13"/>
    </row>
    <row r="243" spans="12:12" x14ac:dyDescent="0.25">
      <c r="L243" s="13"/>
    </row>
    <row r="244" spans="12:12" x14ac:dyDescent="0.25">
      <c r="L244" s="13"/>
    </row>
    <row r="245" spans="12:12" x14ac:dyDescent="0.25">
      <c r="L245" s="13"/>
    </row>
    <row r="246" spans="12:12" x14ac:dyDescent="0.25">
      <c r="L246" s="13"/>
    </row>
    <row r="247" spans="12:12" x14ac:dyDescent="0.25">
      <c r="L247" s="13"/>
    </row>
    <row r="248" spans="12:12" x14ac:dyDescent="0.25">
      <c r="L248" s="13"/>
    </row>
    <row r="249" spans="12:12" x14ac:dyDescent="0.25">
      <c r="L249" s="13"/>
    </row>
    <row r="250" spans="12:12" x14ac:dyDescent="0.25">
      <c r="L250" s="13"/>
    </row>
    <row r="251" spans="12:12" x14ac:dyDescent="0.25">
      <c r="L251" s="13"/>
    </row>
    <row r="252" spans="12:12" x14ac:dyDescent="0.25">
      <c r="L252" s="13"/>
    </row>
    <row r="253" spans="12:12" x14ac:dyDescent="0.25">
      <c r="L253" s="13"/>
    </row>
    <row r="254" spans="12:12" x14ac:dyDescent="0.25">
      <c r="L254" s="13"/>
    </row>
    <row r="255" spans="12:12" x14ac:dyDescent="0.25">
      <c r="L255" s="13"/>
    </row>
    <row r="256" spans="12:12" x14ac:dyDescent="0.25">
      <c r="L256" s="13"/>
    </row>
    <row r="257" spans="12:12" x14ac:dyDescent="0.25">
      <c r="L257" s="13"/>
    </row>
    <row r="258" spans="12:12" x14ac:dyDescent="0.25">
      <c r="L258" s="13"/>
    </row>
    <row r="259" spans="12:12" x14ac:dyDescent="0.25">
      <c r="L259" s="13"/>
    </row>
    <row r="260" spans="12:12" x14ac:dyDescent="0.25">
      <c r="L260" s="13"/>
    </row>
    <row r="261" spans="12:12" x14ac:dyDescent="0.25">
      <c r="L261" s="13"/>
    </row>
    <row r="262" spans="12:12" x14ac:dyDescent="0.25">
      <c r="L262" s="13"/>
    </row>
    <row r="263" spans="12:12" x14ac:dyDescent="0.25">
      <c r="L263" s="13"/>
    </row>
    <row r="264" spans="12:12" x14ac:dyDescent="0.25">
      <c r="L264" s="13"/>
    </row>
    <row r="265" spans="12:12" x14ac:dyDescent="0.25">
      <c r="L265" s="13"/>
    </row>
    <row r="266" spans="12:12" x14ac:dyDescent="0.25">
      <c r="L266" s="13"/>
    </row>
    <row r="267" spans="12:12" x14ac:dyDescent="0.25">
      <c r="L267" s="13"/>
    </row>
    <row r="268" spans="12:12" x14ac:dyDescent="0.25">
      <c r="L268" s="13"/>
    </row>
    <row r="269" spans="12:12" x14ac:dyDescent="0.25">
      <c r="L269" s="13"/>
    </row>
    <row r="270" spans="12:12" x14ac:dyDescent="0.25">
      <c r="L270" s="13"/>
    </row>
    <row r="271" spans="12:12" x14ac:dyDescent="0.25">
      <c r="L271" s="13"/>
    </row>
    <row r="272" spans="12:12" x14ac:dyDescent="0.25">
      <c r="L272" s="13"/>
    </row>
    <row r="273" spans="12:12" x14ac:dyDescent="0.25">
      <c r="L273" s="13"/>
    </row>
    <row r="274" spans="12:12" x14ac:dyDescent="0.25">
      <c r="L274" s="13"/>
    </row>
    <row r="275" spans="12:12" x14ac:dyDescent="0.25">
      <c r="L275" s="13"/>
    </row>
    <row r="276" spans="12:12" x14ac:dyDescent="0.25">
      <c r="L276" s="13"/>
    </row>
    <row r="277" spans="12:12" x14ac:dyDescent="0.25">
      <c r="L277" s="13"/>
    </row>
    <row r="278" spans="12:12" x14ac:dyDescent="0.25">
      <c r="L278" s="13"/>
    </row>
    <row r="279" spans="12:12" x14ac:dyDescent="0.25">
      <c r="L279" s="13"/>
    </row>
    <row r="280" spans="12:12" x14ac:dyDescent="0.25">
      <c r="L280" s="13"/>
    </row>
    <row r="281" spans="12:12" x14ac:dyDescent="0.25">
      <c r="L281" s="13"/>
    </row>
    <row r="282" spans="12:12" x14ac:dyDescent="0.25">
      <c r="L282" s="13"/>
    </row>
    <row r="283" spans="12:12" x14ac:dyDescent="0.25">
      <c r="L283" s="13"/>
    </row>
    <row r="284" spans="12:12" x14ac:dyDescent="0.25">
      <c r="L284" s="13"/>
    </row>
    <row r="285" spans="12:12" x14ac:dyDescent="0.25">
      <c r="L285" s="13"/>
    </row>
    <row r="286" spans="12:12" x14ac:dyDescent="0.25">
      <c r="L286" s="13"/>
    </row>
    <row r="287" spans="12:12" x14ac:dyDescent="0.25">
      <c r="L287" s="13"/>
    </row>
    <row r="288" spans="12:12" x14ac:dyDescent="0.25">
      <c r="L288" s="13"/>
    </row>
    <row r="289" spans="12:12" x14ac:dyDescent="0.25">
      <c r="L289" s="13"/>
    </row>
    <row r="290" spans="12:12" x14ac:dyDescent="0.25">
      <c r="L290" s="13"/>
    </row>
    <row r="291" spans="12:12" x14ac:dyDescent="0.25">
      <c r="L291" s="13"/>
    </row>
    <row r="292" spans="12:12" x14ac:dyDescent="0.25">
      <c r="L292" s="13"/>
    </row>
    <row r="293" spans="12:12" x14ac:dyDescent="0.25">
      <c r="L293" s="13"/>
    </row>
    <row r="294" spans="12:12" x14ac:dyDescent="0.25">
      <c r="L294" s="13"/>
    </row>
    <row r="295" spans="12:12" x14ac:dyDescent="0.25">
      <c r="L295" s="13"/>
    </row>
    <row r="296" spans="12:12" x14ac:dyDescent="0.25">
      <c r="L296" s="13"/>
    </row>
    <row r="297" spans="12:12" x14ac:dyDescent="0.25">
      <c r="L297" s="13"/>
    </row>
    <row r="298" spans="12:12" x14ac:dyDescent="0.25">
      <c r="L298" s="13"/>
    </row>
    <row r="299" spans="12:12" x14ac:dyDescent="0.25">
      <c r="L299" s="13"/>
    </row>
    <row r="300" spans="12:12" x14ac:dyDescent="0.25">
      <c r="L300" s="13"/>
    </row>
    <row r="301" spans="12:12" x14ac:dyDescent="0.25">
      <c r="L301" s="13"/>
    </row>
    <row r="302" spans="12:12" x14ac:dyDescent="0.25">
      <c r="L302" s="13"/>
    </row>
    <row r="303" spans="12:12" x14ac:dyDescent="0.25">
      <c r="L303" s="13"/>
    </row>
    <row r="304" spans="12:12" x14ac:dyDescent="0.25">
      <c r="L304" s="13"/>
    </row>
    <row r="305" spans="12:12" x14ac:dyDescent="0.25">
      <c r="L305" s="13"/>
    </row>
    <row r="306" spans="12:12" x14ac:dyDescent="0.25">
      <c r="L306" s="13"/>
    </row>
    <row r="307" spans="12:12" x14ac:dyDescent="0.25">
      <c r="L307" s="13"/>
    </row>
    <row r="308" spans="12:12" x14ac:dyDescent="0.25">
      <c r="L308" s="13"/>
    </row>
    <row r="309" spans="12:12" x14ac:dyDescent="0.25">
      <c r="L309" s="13"/>
    </row>
    <row r="310" spans="12:12" x14ac:dyDescent="0.25">
      <c r="L310" s="13"/>
    </row>
    <row r="311" spans="12:12" x14ac:dyDescent="0.25">
      <c r="L311" s="13"/>
    </row>
    <row r="312" spans="12:12" x14ac:dyDescent="0.25">
      <c r="L312" s="13"/>
    </row>
    <row r="313" spans="12:12" x14ac:dyDescent="0.25">
      <c r="L313" s="13"/>
    </row>
    <row r="314" spans="12:12" x14ac:dyDescent="0.25">
      <c r="L314" s="13"/>
    </row>
    <row r="315" spans="12:12" x14ac:dyDescent="0.25">
      <c r="L315" s="13"/>
    </row>
    <row r="316" spans="12:12" x14ac:dyDescent="0.25">
      <c r="L316" s="13"/>
    </row>
    <row r="317" spans="12:12" x14ac:dyDescent="0.25">
      <c r="L317" s="13"/>
    </row>
    <row r="318" spans="12:12" x14ac:dyDescent="0.25">
      <c r="L318" s="13"/>
    </row>
    <row r="319" spans="12:12" x14ac:dyDescent="0.25">
      <c r="L319" s="13"/>
    </row>
    <row r="320" spans="12:12" x14ac:dyDescent="0.25">
      <c r="L320" s="13"/>
    </row>
    <row r="321" spans="12:12" x14ac:dyDescent="0.25">
      <c r="L321" s="13"/>
    </row>
    <row r="322" spans="12:12" x14ac:dyDescent="0.25">
      <c r="L322" s="13"/>
    </row>
    <row r="323" spans="12:12" x14ac:dyDescent="0.25">
      <c r="L323" s="13"/>
    </row>
    <row r="324" spans="12:12" x14ac:dyDescent="0.25">
      <c r="L324" s="13"/>
    </row>
    <row r="325" spans="12:12" x14ac:dyDescent="0.25">
      <c r="L325" s="13"/>
    </row>
    <row r="326" spans="12:12" x14ac:dyDescent="0.25">
      <c r="L326" s="13"/>
    </row>
    <row r="327" spans="12:12" x14ac:dyDescent="0.25">
      <c r="L327" s="13"/>
    </row>
    <row r="328" spans="12:12" x14ac:dyDescent="0.25">
      <c r="L328" s="13"/>
    </row>
    <row r="329" spans="12:12" x14ac:dyDescent="0.25">
      <c r="L329" s="13"/>
    </row>
    <row r="330" spans="12:12" x14ac:dyDescent="0.25">
      <c r="L330" s="13"/>
    </row>
    <row r="331" spans="12:12" x14ac:dyDescent="0.25">
      <c r="L331" s="13"/>
    </row>
    <row r="332" spans="12:12" x14ac:dyDescent="0.25">
      <c r="L332" s="13"/>
    </row>
    <row r="333" spans="12:12" x14ac:dyDescent="0.25">
      <c r="L333" s="13"/>
    </row>
    <row r="334" spans="12:12" x14ac:dyDescent="0.25">
      <c r="L334" s="13"/>
    </row>
    <row r="335" spans="12:12" x14ac:dyDescent="0.25">
      <c r="L335" s="13"/>
    </row>
    <row r="336" spans="12:12" x14ac:dyDescent="0.25">
      <c r="L336" s="13"/>
    </row>
    <row r="337" spans="12:12" x14ac:dyDescent="0.25">
      <c r="L337" s="13"/>
    </row>
    <row r="338" spans="12:12" x14ac:dyDescent="0.25">
      <c r="L338" s="13"/>
    </row>
    <row r="339" spans="12:12" x14ac:dyDescent="0.25">
      <c r="L339" s="13"/>
    </row>
    <row r="340" spans="12:12" x14ac:dyDescent="0.25">
      <c r="L340" s="13"/>
    </row>
    <row r="341" spans="12:12" x14ac:dyDescent="0.25">
      <c r="L341" s="13"/>
    </row>
    <row r="342" spans="12:12" x14ac:dyDescent="0.25">
      <c r="L342" s="13"/>
    </row>
    <row r="343" spans="12:12" x14ac:dyDescent="0.25">
      <c r="L343" s="13"/>
    </row>
    <row r="344" spans="12:12" x14ac:dyDescent="0.25">
      <c r="L344" s="13"/>
    </row>
    <row r="345" spans="12:12" x14ac:dyDescent="0.25">
      <c r="L345" s="13"/>
    </row>
    <row r="346" spans="12:12" x14ac:dyDescent="0.25">
      <c r="L346" s="13"/>
    </row>
    <row r="347" spans="12:12" x14ac:dyDescent="0.25">
      <c r="L347" s="13"/>
    </row>
    <row r="348" spans="12:12" x14ac:dyDescent="0.25">
      <c r="L348" s="13"/>
    </row>
    <row r="349" spans="12:12" x14ac:dyDescent="0.25">
      <c r="L349" s="13"/>
    </row>
    <row r="350" spans="12:12" x14ac:dyDescent="0.25">
      <c r="L350" s="13"/>
    </row>
    <row r="351" spans="12:12" x14ac:dyDescent="0.25">
      <c r="L351" s="13"/>
    </row>
    <row r="352" spans="12:12" x14ac:dyDescent="0.25">
      <c r="L352" s="13"/>
    </row>
    <row r="353" spans="12:12" x14ac:dyDescent="0.25">
      <c r="L353" s="13"/>
    </row>
    <row r="354" spans="12:12" x14ac:dyDescent="0.25">
      <c r="L354" s="13"/>
    </row>
    <row r="355" spans="12:12" x14ac:dyDescent="0.25">
      <c r="L355" s="13"/>
    </row>
    <row r="356" spans="12:12" x14ac:dyDescent="0.25">
      <c r="L356" s="13"/>
    </row>
    <row r="357" spans="12:12" x14ac:dyDescent="0.25">
      <c r="L357" s="13"/>
    </row>
    <row r="358" spans="12:12" x14ac:dyDescent="0.25">
      <c r="L358" s="13"/>
    </row>
    <row r="359" spans="12:12" x14ac:dyDescent="0.25">
      <c r="L359" s="13"/>
    </row>
    <row r="360" spans="12:12" x14ac:dyDescent="0.25">
      <c r="L360" s="13"/>
    </row>
    <row r="361" spans="12:12" x14ac:dyDescent="0.25">
      <c r="L361" s="13"/>
    </row>
    <row r="362" spans="12:12" x14ac:dyDescent="0.25">
      <c r="L362" s="13"/>
    </row>
    <row r="363" spans="12:12" x14ac:dyDescent="0.25">
      <c r="L363" s="13"/>
    </row>
    <row r="364" spans="12:12" x14ac:dyDescent="0.25">
      <c r="L364" s="13"/>
    </row>
    <row r="365" spans="12:12" x14ac:dyDescent="0.25">
      <c r="L365" s="13"/>
    </row>
    <row r="366" spans="12:12" x14ac:dyDescent="0.25">
      <c r="L366" s="13"/>
    </row>
    <row r="367" spans="12:12" x14ac:dyDescent="0.25">
      <c r="L367" s="13"/>
    </row>
    <row r="368" spans="12:12" x14ac:dyDescent="0.25">
      <c r="L368" s="13"/>
    </row>
    <row r="369" spans="12:12" x14ac:dyDescent="0.25">
      <c r="L369" s="13"/>
    </row>
    <row r="370" spans="12:12" x14ac:dyDescent="0.25">
      <c r="L370" s="13"/>
    </row>
    <row r="371" spans="12:12" x14ac:dyDescent="0.25">
      <c r="L371" s="13"/>
    </row>
    <row r="372" spans="12:12" x14ac:dyDescent="0.25">
      <c r="L372" s="13"/>
    </row>
    <row r="373" spans="12:12" x14ac:dyDescent="0.25">
      <c r="L373" s="13"/>
    </row>
    <row r="374" spans="12:12" x14ac:dyDescent="0.25">
      <c r="L374" s="13"/>
    </row>
    <row r="375" spans="12:12" x14ac:dyDescent="0.25">
      <c r="L375" s="13"/>
    </row>
    <row r="376" spans="12:12" x14ac:dyDescent="0.25">
      <c r="L376" s="13"/>
    </row>
    <row r="377" spans="12:12" x14ac:dyDescent="0.25">
      <c r="L377" s="13"/>
    </row>
    <row r="378" spans="12:12" x14ac:dyDescent="0.25">
      <c r="L378" s="13"/>
    </row>
    <row r="379" spans="12:12" x14ac:dyDescent="0.25">
      <c r="L379" s="13"/>
    </row>
    <row r="380" spans="12:12" x14ac:dyDescent="0.25">
      <c r="L380" s="13"/>
    </row>
    <row r="381" spans="12:12" x14ac:dyDescent="0.25">
      <c r="L381" s="13"/>
    </row>
    <row r="382" spans="12:12" x14ac:dyDescent="0.25">
      <c r="L382" s="13"/>
    </row>
    <row r="383" spans="12:12" x14ac:dyDescent="0.25">
      <c r="L383" s="13"/>
    </row>
    <row r="384" spans="12:12" x14ac:dyDescent="0.25">
      <c r="L384" s="13"/>
    </row>
    <row r="385" spans="12:12" x14ac:dyDescent="0.25">
      <c r="L385" s="13"/>
    </row>
    <row r="386" spans="12:12" x14ac:dyDescent="0.25">
      <c r="L386" s="13"/>
    </row>
    <row r="387" spans="12:12" x14ac:dyDescent="0.25">
      <c r="L387" s="13"/>
    </row>
    <row r="388" spans="12:12" x14ac:dyDescent="0.25">
      <c r="L388" s="13"/>
    </row>
    <row r="389" spans="12:12" x14ac:dyDescent="0.25">
      <c r="L389" s="13"/>
    </row>
    <row r="390" spans="12:12" x14ac:dyDescent="0.25">
      <c r="L390" s="13"/>
    </row>
    <row r="391" spans="12:12" x14ac:dyDescent="0.25">
      <c r="L391" s="13"/>
    </row>
    <row r="392" spans="12:12" x14ac:dyDescent="0.25">
      <c r="L392" s="13"/>
    </row>
    <row r="393" spans="12:12" x14ac:dyDescent="0.25">
      <c r="L393" s="13"/>
    </row>
    <row r="394" spans="12:12" x14ac:dyDescent="0.25">
      <c r="L394" s="13"/>
    </row>
    <row r="395" spans="12:12" x14ac:dyDescent="0.25">
      <c r="L395" s="13"/>
    </row>
    <row r="396" spans="12:12" x14ac:dyDescent="0.25">
      <c r="L396" s="13"/>
    </row>
    <row r="397" spans="12:12" x14ac:dyDescent="0.25">
      <c r="L397" s="13"/>
    </row>
    <row r="398" spans="12:12" x14ac:dyDescent="0.25">
      <c r="L398" s="13"/>
    </row>
    <row r="399" spans="12:12" x14ac:dyDescent="0.25">
      <c r="L399" s="13"/>
    </row>
    <row r="400" spans="12:12" x14ac:dyDescent="0.25">
      <c r="L400" s="13"/>
    </row>
    <row r="401" spans="12:12" x14ac:dyDescent="0.25">
      <c r="L401" s="13"/>
    </row>
    <row r="402" spans="12:12" x14ac:dyDescent="0.25">
      <c r="L402" s="13"/>
    </row>
    <row r="403" spans="12:12" x14ac:dyDescent="0.25">
      <c r="L403" s="13"/>
    </row>
    <row r="404" spans="12:12" x14ac:dyDescent="0.25">
      <c r="L404" s="13"/>
    </row>
    <row r="405" spans="12:12" x14ac:dyDescent="0.25">
      <c r="L405" s="13"/>
    </row>
    <row r="406" spans="12:12" x14ac:dyDescent="0.25">
      <c r="L406" s="13"/>
    </row>
    <row r="407" spans="12:12" x14ac:dyDescent="0.25">
      <c r="L407" s="13"/>
    </row>
    <row r="408" spans="12:12" x14ac:dyDescent="0.25">
      <c r="L408" s="13"/>
    </row>
    <row r="409" spans="12:12" x14ac:dyDescent="0.25">
      <c r="L409" s="13"/>
    </row>
    <row r="410" spans="12:12" x14ac:dyDescent="0.25">
      <c r="L410" s="13"/>
    </row>
    <row r="411" spans="12:12" x14ac:dyDescent="0.25">
      <c r="L411" s="13"/>
    </row>
    <row r="412" spans="12:12" x14ac:dyDescent="0.25">
      <c r="L412" s="13"/>
    </row>
    <row r="413" spans="12:12" x14ac:dyDescent="0.25">
      <c r="L413" s="13"/>
    </row>
    <row r="414" spans="12:12" x14ac:dyDescent="0.25">
      <c r="L414" s="13"/>
    </row>
    <row r="415" spans="12:12" x14ac:dyDescent="0.25">
      <c r="L415" s="13"/>
    </row>
    <row r="416" spans="12:12" x14ac:dyDescent="0.25">
      <c r="L416" s="13"/>
    </row>
    <row r="417" spans="12:12" x14ac:dyDescent="0.25">
      <c r="L417" s="13"/>
    </row>
    <row r="418" spans="12:12" x14ac:dyDescent="0.25">
      <c r="L418" s="13"/>
    </row>
    <row r="419" spans="12:12" x14ac:dyDescent="0.25">
      <c r="L419" s="13"/>
    </row>
    <row r="420" spans="12:12" x14ac:dyDescent="0.25">
      <c r="L420" s="13"/>
    </row>
    <row r="421" spans="12:12" x14ac:dyDescent="0.25">
      <c r="L421" s="13"/>
    </row>
    <row r="422" spans="12:12" x14ac:dyDescent="0.25">
      <c r="L422" s="13"/>
    </row>
    <row r="423" spans="12:12" x14ac:dyDescent="0.25">
      <c r="L423" s="13"/>
    </row>
    <row r="424" spans="12:12" x14ac:dyDescent="0.25">
      <c r="L424" s="13"/>
    </row>
    <row r="425" spans="12:12" x14ac:dyDescent="0.25">
      <c r="L425" s="13"/>
    </row>
    <row r="426" spans="12:12" x14ac:dyDescent="0.25">
      <c r="L426" s="13"/>
    </row>
    <row r="427" spans="12:12" x14ac:dyDescent="0.25">
      <c r="L427" s="13"/>
    </row>
    <row r="428" spans="12:12" x14ac:dyDescent="0.25">
      <c r="L428" s="13"/>
    </row>
    <row r="429" spans="12:12" x14ac:dyDescent="0.25">
      <c r="L429" s="13"/>
    </row>
    <row r="430" spans="12:12" x14ac:dyDescent="0.25">
      <c r="L430" s="13"/>
    </row>
    <row r="431" spans="12:12" x14ac:dyDescent="0.25">
      <c r="L431" s="13"/>
    </row>
    <row r="432" spans="12:12" x14ac:dyDescent="0.25">
      <c r="L432" s="13"/>
    </row>
    <row r="433" spans="12:12" x14ac:dyDescent="0.25">
      <c r="L433" s="13"/>
    </row>
    <row r="434" spans="12:12" x14ac:dyDescent="0.25">
      <c r="L434" s="13"/>
    </row>
    <row r="435" spans="12:12" x14ac:dyDescent="0.25">
      <c r="L435" s="13"/>
    </row>
    <row r="436" spans="12:12" x14ac:dyDescent="0.25">
      <c r="L436" s="13"/>
    </row>
    <row r="437" spans="12:12" x14ac:dyDescent="0.25">
      <c r="L437" s="13"/>
    </row>
    <row r="438" spans="12:12" x14ac:dyDescent="0.25">
      <c r="L438" s="13"/>
    </row>
    <row r="439" spans="12:12" x14ac:dyDescent="0.25">
      <c r="L439" s="13"/>
    </row>
    <row r="440" spans="12:12" x14ac:dyDescent="0.25">
      <c r="L440" s="13"/>
    </row>
    <row r="441" spans="12:12" x14ac:dyDescent="0.25">
      <c r="L441" s="13"/>
    </row>
    <row r="442" spans="12:12" x14ac:dyDescent="0.25">
      <c r="L442" s="13"/>
    </row>
    <row r="443" spans="12:12" x14ac:dyDescent="0.25">
      <c r="L443" s="13"/>
    </row>
    <row r="444" spans="12:12" x14ac:dyDescent="0.25">
      <c r="L444" s="13"/>
    </row>
    <row r="445" spans="12:12" x14ac:dyDescent="0.25">
      <c r="L445" s="13"/>
    </row>
    <row r="446" spans="12:12" x14ac:dyDescent="0.25">
      <c r="L446" s="13"/>
    </row>
    <row r="447" spans="12:12" x14ac:dyDescent="0.25">
      <c r="L447" s="13"/>
    </row>
    <row r="448" spans="12:12" x14ac:dyDescent="0.25">
      <c r="L448" s="13"/>
    </row>
    <row r="449" spans="12:12" x14ac:dyDescent="0.25">
      <c r="L449" s="13"/>
    </row>
    <row r="450" spans="12:12" x14ac:dyDescent="0.25">
      <c r="L450" s="13"/>
    </row>
    <row r="451" spans="12:12" x14ac:dyDescent="0.25">
      <c r="L451" s="13"/>
    </row>
    <row r="452" spans="12:12" x14ac:dyDescent="0.25">
      <c r="L452" s="13"/>
    </row>
    <row r="453" spans="12:12" x14ac:dyDescent="0.25">
      <c r="L453" s="13"/>
    </row>
    <row r="454" spans="12:12" x14ac:dyDescent="0.25">
      <c r="L454" s="13"/>
    </row>
    <row r="455" spans="12:12" x14ac:dyDescent="0.25">
      <c r="L455" s="13"/>
    </row>
    <row r="456" spans="12:12" x14ac:dyDescent="0.25">
      <c r="L456" s="13"/>
    </row>
    <row r="457" spans="12:12" x14ac:dyDescent="0.25">
      <c r="L457" s="13"/>
    </row>
    <row r="458" spans="12:12" x14ac:dyDescent="0.25">
      <c r="L458" s="13"/>
    </row>
    <row r="459" spans="12:12" x14ac:dyDescent="0.25">
      <c r="L459" s="13"/>
    </row>
    <row r="460" spans="12:12" x14ac:dyDescent="0.25">
      <c r="L460" s="13"/>
    </row>
    <row r="461" spans="12:12" x14ac:dyDescent="0.25">
      <c r="L461" s="13"/>
    </row>
    <row r="462" spans="12:12" x14ac:dyDescent="0.25">
      <c r="L462" s="13"/>
    </row>
    <row r="463" spans="12:12" x14ac:dyDescent="0.25">
      <c r="L463" s="13"/>
    </row>
    <row r="464" spans="12:12" x14ac:dyDescent="0.25">
      <c r="L464" s="13"/>
    </row>
    <row r="465" spans="12:12" x14ac:dyDescent="0.25">
      <c r="L465" s="13"/>
    </row>
    <row r="466" spans="12:12" x14ac:dyDescent="0.25">
      <c r="L466" s="13"/>
    </row>
    <row r="467" spans="12:12" x14ac:dyDescent="0.25">
      <c r="L467" s="13"/>
    </row>
    <row r="468" spans="12:12" x14ac:dyDescent="0.25">
      <c r="L468" s="13"/>
    </row>
    <row r="469" spans="12:12" x14ac:dyDescent="0.25">
      <c r="L469" s="13"/>
    </row>
    <row r="470" spans="12:12" x14ac:dyDescent="0.25">
      <c r="L470" s="13"/>
    </row>
    <row r="471" spans="12:12" x14ac:dyDescent="0.25">
      <c r="L471" s="13"/>
    </row>
    <row r="472" spans="12:12" x14ac:dyDescent="0.25">
      <c r="L472" s="13"/>
    </row>
    <row r="473" spans="12:12" x14ac:dyDescent="0.25">
      <c r="L473" s="13"/>
    </row>
    <row r="474" spans="12:12" x14ac:dyDescent="0.25">
      <c r="L474" s="13"/>
    </row>
    <row r="475" spans="12:12" x14ac:dyDescent="0.25">
      <c r="L475" s="13"/>
    </row>
    <row r="476" spans="12:12" x14ac:dyDescent="0.25">
      <c r="L476" s="13"/>
    </row>
    <row r="477" spans="12:12" x14ac:dyDescent="0.25">
      <c r="L477" s="13"/>
    </row>
    <row r="478" spans="12:12" x14ac:dyDescent="0.25">
      <c r="L478" s="13"/>
    </row>
    <row r="479" spans="12:12" x14ac:dyDescent="0.25">
      <c r="L479" s="13"/>
    </row>
    <row r="480" spans="12:12" x14ac:dyDescent="0.25">
      <c r="L480" s="13"/>
    </row>
    <row r="481" spans="12:12" x14ac:dyDescent="0.25">
      <c r="L481" s="13"/>
    </row>
    <row r="482" spans="12:12" x14ac:dyDescent="0.25">
      <c r="L482" s="13"/>
    </row>
    <row r="483" spans="12:12" x14ac:dyDescent="0.25">
      <c r="L483" s="13"/>
    </row>
    <row r="484" spans="12:12" x14ac:dyDescent="0.25">
      <c r="L484" s="13"/>
    </row>
    <row r="485" spans="12:12" x14ac:dyDescent="0.25">
      <c r="L485" s="13"/>
    </row>
    <row r="486" spans="12:12" x14ac:dyDescent="0.25">
      <c r="L486" s="13"/>
    </row>
    <row r="487" spans="12:12" x14ac:dyDescent="0.25">
      <c r="L487" s="13"/>
    </row>
    <row r="488" spans="12:12" x14ac:dyDescent="0.25">
      <c r="L488" s="13"/>
    </row>
    <row r="489" spans="12:12" x14ac:dyDescent="0.25">
      <c r="L489" s="13"/>
    </row>
    <row r="490" spans="12:12" x14ac:dyDescent="0.25">
      <c r="L490" s="13"/>
    </row>
    <row r="491" spans="12:12" x14ac:dyDescent="0.25">
      <c r="L491" s="13"/>
    </row>
    <row r="492" spans="12:12" x14ac:dyDescent="0.25">
      <c r="L492" s="13"/>
    </row>
    <row r="493" spans="12:12" x14ac:dyDescent="0.25">
      <c r="L493" s="13"/>
    </row>
    <row r="494" spans="12:12" x14ac:dyDescent="0.25">
      <c r="L494" s="13"/>
    </row>
    <row r="495" spans="12:12" x14ac:dyDescent="0.25">
      <c r="L495" s="13"/>
    </row>
    <row r="496" spans="12:12" x14ac:dyDescent="0.25">
      <c r="L496" s="13"/>
    </row>
    <row r="497" spans="12:12" x14ac:dyDescent="0.25">
      <c r="L497" s="13"/>
    </row>
    <row r="498" spans="12:12" x14ac:dyDescent="0.25">
      <c r="L498" s="13"/>
    </row>
    <row r="499" spans="12:12" x14ac:dyDescent="0.25">
      <c r="L499" s="13"/>
    </row>
    <row r="500" spans="12:12" x14ac:dyDescent="0.25">
      <c r="L500" s="13"/>
    </row>
    <row r="501" spans="12:12" x14ac:dyDescent="0.25">
      <c r="L501" s="13"/>
    </row>
    <row r="502" spans="12:12" x14ac:dyDescent="0.25">
      <c r="L502" s="13"/>
    </row>
    <row r="503" spans="12:12" x14ac:dyDescent="0.25">
      <c r="L503" s="13"/>
    </row>
    <row r="504" spans="12:12" x14ac:dyDescent="0.25">
      <c r="L504" s="13"/>
    </row>
    <row r="505" spans="12:12" x14ac:dyDescent="0.25">
      <c r="L505" s="13"/>
    </row>
    <row r="506" spans="12:12" x14ac:dyDescent="0.25">
      <c r="L506" s="13"/>
    </row>
    <row r="507" spans="12:12" x14ac:dyDescent="0.25">
      <c r="L507" s="13"/>
    </row>
    <row r="508" spans="12:12" x14ac:dyDescent="0.25">
      <c r="L508" s="13"/>
    </row>
    <row r="509" spans="12:12" x14ac:dyDescent="0.25">
      <c r="L509" s="13"/>
    </row>
    <row r="510" spans="12:12" x14ac:dyDescent="0.25">
      <c r="L510" s="13"/>
    </row>
    <row r="511" spans="12:12" x14ac:dyDescent="0.25">
      <c r="L511" s="13"/>
    </row>
    <row r="512" spans="12:12" x14ac:dyDescent="0.25">
      <c r="L512" s="13"/>
    </row>
    <row r="513" spans="12:12" x14ac:dyDescent="0.25">
      <c r="L513" s="13"/>
    </row>
    <row r="514" spans="12:12" x14ac:dyDescent="0.25">
      <c r="L514" s="13"/>
    </row>
    <row r="515" spans="12:12" x14ac:dyDescent="0.25">
      <c r="L515" s="13"/>
    </row>
    <row r="516" spans="12:12" x14ac:dyDescent="0.25">
      <c r="L516" s="13"/>
    </row>
    <row r="517" spans="12:12" x14ac:dyDescent="0.25">
      <c r="L517" s="13"/>
    </row>
    <row r="518" spans="12:12" x14ac:dyDescent="0.25">
      <c r="L518" s="13"/>
    </row>
    <row r="519" spans="12:12" x14ac:dyDescent="0.25">
      <c r="L519" s="13"/>
    </row>
    <row r="520" spans="12:12" x14ac:dyDescent="0.25">
      <c r="L520" s="13"/>
    </row>
    <row r="521" spans="12:12" x14ac:dyDescent="0.25">
      <c r="L521" s="13"/>
    </row>
    <row r="522" spans="12:12" x14ac:dyDescent="0.25">
      <c r="L522" s="13"/>
    </row>
    <row r="523" spans="12:12" x14ac:dyDescent="0.25">
      <c r="L523" s="13"/>
    </row>
    <row r="524" spans="12:12" x14ac:dyDescent="0.25">
      <c r="L524" s="13"/>
    </row>
    <row r="525" spans="12:12" x14ac:dyDescent="0.25">
      <c r="L525" s="13"/>
    </row>
    <row r="526" spans="12:12" x14ac:dyDescent="0.25">
      <c r="L526" s="13"/>
    </row>
    <row r="527" spans="12:12" x14ac:dyDescent="0.25">
      <c r="L527" s="13"/>
    </row>
    <row r="528" spans="12:12" x14ac:dyDescent="0.25">
      <c r="L528" s="13"/>
    </row>
    <row r="529" spans="12:12" x14ac:dyDescent="0.25">
      <c r="L529" s="13"/>
    </row>
    <row r="530" spans="12:12" x14ac:dyDescent="0.25">
      <c r="L530" s="13"/>
    </row>
    <row r="531" spans="12:12" x14ac:dyDescent="0.25">
      <c r="L531" s="13"/>
    </row>
    <row r="532" spans="12:12" x14ac:dyDescent="0.25">
      <c r="L532" s="13"/>
    </row>
    <row r="533" spans="12:12" x14ac:dyDescent="0.25">
      <c r="L533" s="13"/>
    </row>
    <row r="534" spans="12:12" x14ac:dyDescent="0.25">
      <c r="L534" s="13"/>
    </row>
    <row r="535" spans="12:12" x14ac:dyDescent="0.25">
      <c r="L535" s="13"/>
    </row>
    <row r="536" spans="12:12" x14ac:dyDescent="0.25">
      <c r="L536" s="13"/>
    </row>
    <row r="537" spans="12:12" x14ac:dyDescent="0.25">
      <c r="L537" s="13"/>
    </row>
    <row r="538" spans="12:12" x14ac:dyDescent="0.25">
      <c r="L538" s="13"/>
    </row>
    <row r="539" spans="12:12" x14ac:dyDescent="0.25">
      <c r="L539" s="13"/>
    </row>
    <row r="540" spans="12:12" x14ac:dyDescent="0.25">
      <c r="L540" s="13"/>
    </row>
    <row r="541" spans="12:12" x14ac:dyDescent="0.25">
      <c r="L541" s="13"/>
    </row>
    <row r="542" spans="12:12" x14ac:dyDescent="0.25">
      <c r="L542" s="13"/>
    </row>
    <row r="543" spans="12:12" x14ac:dyDescent="0.25">
      <c r="L543" s="13"/>
    </row>
    <row r="544" spans="12:12" x14ac:dyDescent="0.25">
      <c r="L544" s="13"/>
    </row>
    <row r="545" spans="12:12" x14ac:dyDescent="0.25">
      <c r="L545" s="13"/>
    </row>
    <row r="546" spans="12:12" x14ac:dyDescent="0.25">
      <c r="L546" s="13"/>
    </row>
    <row r="547" spans="12:12" x14ac:dyDescent="0.25">
      <c r="L547" s="13"/>
    </row>
    <row r="548" spans="12:12" x14ac:dyDescent="0.25">
      <c r="L548" s="13"/>
    </row>
    <row r="549" spans="12:12" x14ac:dyDescent="0.25">
      <c r="L549" s="13"/>
    </row>
    <row r="550" spans="12:12" x14ac:dyDescent="0.25">
      <c r="L550" s="13"/>
    </row>
    <row r="551" spans="12:12" x14ac:dyDescent="0.25">
      <c r="L551" s="13"/>
    </row>
    <row r="552" spans="12:12" x14ac:dyDescent="0.25">
      <c r="L552" s="13"/>
    </row>
    <row r="553" spans="12:12" x14ac:dyDescent="0.25">
      <c r="L553" s="13"/>
    </row>
    <row r="554" spans="12:12" x14ac:dyDescent="0.25">
      <c r="L554" s="13"/>
    </row>
    <row r="555" spans="12:12" x14ac:dyDescent="0.25">
      <c r="L555" s="13"/>
    </row>
    <row r="556" spans="12:12" x14ac:dyDescent="0.25">
      <c r="L556" s="13"/>
    </row>
    <row r="557" spans="12:12" x14ac:dyDescent="0.25">
      <c r="L557" s="13"/>
    </row>
    <row r="558" spans="12:12" x14ac:dyDescent="0.25">
      <c r="L558" s="13"/>
    </row>
    <row r="559" spans="12:12" x14ac:dyDescent="0.25">
      <c r="L559" s="13"/>
    </row>
    <row r="560" spans="12:12" x14ac:dyDescent="0.25">
      <c r="L560" s="13"/>
    </row>
    <row r="561" spans="12:12" x14ac:dyDescent="0.25">
      <c r="L561" s="13"/>
    </row>
    <row r="562" spans="12:12" x14ac:dyDescent="0.25">
      <c r="L562" s="13"/>
    </row>
    <row r="563" spans="12:12" x14ac:dyDescent="0.25">
      <c r="L563" s="13"/>
    </row>
    <row r="564" spans="12:12" x14ac:dyDescent="0.25">
      <c r="L564" s="13"/>
    </row>
    <row r="565" spans="12:12" x14ac:dyDescent="0.25">
      <c r="L565" s="13"/>
    </row>
    <row r="566" spans="12:12" x14ac:dyDescent="0.25">
      <c r="L566" s="13"/>
    </row>
    <row r="567" spans="12:12" x14ac:dyDescent="0.25">
      <c r="L567" s="13"/>
    </row>
    <row r="568" spans="12:12" x14ac:dyDescent="0.25">
      <c r="L568" s="13"/>
    </row>
    <row r="569" spans="12:12" x14ac:dyDescent="0.25">
      <c r="L569" s="13"/>
    </row>
    <row r="570" spans="12:12" x14ac:dyDescent="0.25">
      <c r="L570" s="13"/>
    </row>
    <row r="571" spans="12:12" x14ac:dyDescent="0.25">
      <c r="L571" s="13"/>
    </row>
    <row r="572" spans="12:12" x14ac:dyDescent="0.25">
      <c r="L572" s="13"/>
    </row>
    <row r="573" spans="12:12" x14ac:dyDescent="0.25">
      <c r="L573" s="13"/>
    </row>
    <row r="574" spans="12:12" x14ac:dyDescent="0.25">
      <c r="L574" s="13"/>
    </row>
    <row r="575" spans="12:12" x14ac:dyDescent="0.25">
      <c r="L575" s="13"/>
    </row>
    <row r="576" spans="12:12" x14ac:dyDescent="0.25">
      <c r="L576" s="13"/>
    </row>
    <row r="577" spans="12:12" x14ac:dyDescent="0.25">
      <c r="L577" s="13"/>
    </row>
    <row r="578" spans="12:12" x14ac:dyDescent="0.25">
      <c r="L578" s="13"/>
    </row>
    <row r="579" spans="12:12" x14ac:dyDescent="0.25">
      <c r="L579" s="13"/>
    </row>
    <row r="580" spans="12:12" x14ac:dyDescent="0.25">
      <c r="L580" s="13"/>
    </row>
    <row r="581" spans="12:12" x14ac:dyDescent="0.25">
      <c r="L581" s="13"/>
    </row>
    <row r="582" spans="12:12" x14ac:dyDescent="0.25">
      <c r="L582" s="13"/>
    </row>
    <row r="583" spans="12:12" x14ac:dyDescent="0.25">
      <c r="L583" s="13"/>
    </row>
    <row r="584" spans="12:12" x14ac:dyDescent="0.25">
      <c r="L584" s="13"/>
    </row>
    <row r="585" spans="12:12" x14ac:dyDescent="0.25">
      <c r="L585" s="13"/>
    </row>
    <row r="586" spans="12:12" x14ac:dyDescent="0.25">
      <c r="L586" s="13"/>
    </row>
    <row r="587" spans="12:12" x14ac:dyDescent="0.25">
      <c r="L587" s="13"/>
    </row>
    <row r="588" spans="12:12" x14ac:dyDescent="0.25">
      <c r="L588" s="13"/>
    </row>
    <row r="589" spans="12:12" x14ac:dyDescent="0.25">
      <c r="L589" s="13"/>
    </row>
    <row r="590" spans="12:12" x14ac:dyDescent="0.25">
      <c r="L590" s="13"/>
    </row>
    <row r="591" spans="12:12" x14ac:dyDescent="0.25">
      <c r="L591" s="13"/>
    </row>
    <row r="592" spans="12:12" x14ac:dyDescent="0.25">
      <c r="L592" s="13"/>
    </row>
    <row r="593" spans="12:12" x14ac:dyDescent="0.25">
      <c r="L593" s="13"/>
    </row>
    <row r="594" spans="12:12" x14ac:dyDescent="0.25">
      <c r="L594" s="13"/>
    </row>
    <row r="595" spans="12:12" x14ac:dyDescent="0.25">
      <c r="L595" s="13"/>
    </row>
    <row r="596" spans="12:12" x14ac:dyDescent="0.25">
      <c r="L596" s="13"/>
    </row>
    <row r="597" spans="12:12" x14ac:dyDescent="0.25">
      <c r="L597" s="13"/>
    </row>
    <row r="598" spans="12:12" x14ac:dyDescent="0.25">
      <c r="L598" s="13"/>
    </row>
    <row r="599" spans="12:12" x14ac:dyDescent="0.25">
      <c r="L599" s="13"/>
    </row>
    <row r="600" spans="12:12" x14ac:dyDescent="0.25">
      <c r="L600" s="13"/>
    </row>
    <row r="601" spans="12:12" x14ac:dyDescent="0.25">
      <c r="L601" s="13"/>
    </row>
    <row r="602" spans="12:12" x14ac:dyDescent="0.25">
      <c r="L602" s="13"/>
    </row>
    <row r="603" spans="12:12" x14ac:dyDescent="0.25">
      <c r="L603" s="13"/>
    </row>
    <row r="604" spans="12:12" x14ac:dyDescent="0.25">
      <c r="L604" s="13"/>
    </row>
    <row r="605" spans="12:12" x14ac:dyDescent="0.25">
      <c r="L605" s="13"/>
    </row>
    <row r="606" spans="12:12" x14ac:dyDescent="0.25">
      <c r="L606" s="13"/>
    </row>
    <row r="607" spans="12:12" x14ac:dyDescent="0.25">
      <c r="L607" s="13"/>
    </row>
    <row r="608" spans="12:12" x14ac:dyDescent="0.25">
      <c r="L608" s="13"/>
    </row>
    <row r="609" spans="12:12" x14ac:dyDescent="0.25">
      <c r="L609" s="13"/>
    </row>
    <row r="610" spans="12:12" x14ac:dyDescent="0.25">
      <c r="L610" s="13"/>
    </row>
    <row r="611" spans="12:12" x14ac:dyDescent="0.25">
      <c r="L611" s="13"/>
    </row>
    <row r="612" spans="12:12" x14ac:dyDescent="0.25">
      <c r="L612" s="13"/>
    </row>
    <row r="613" spans="12:12" x14ac:dyDescent="0.25">
      <c r="L613" s="13"/>
    </row>
    <row r="614" spans="12:12" x14ac:dyDescent="0.25">
      <c r="L614" s="13"/>
    </row>
    <row r="615" spans="12:12" x14ac:dyDescent="0.25">
      <c r="L615" s="13"/>
    </row>
    <row r="616" spans="12:12" x14ac:dyDescent="0.25">
      <c r="L616" s="13"/>
    </row>
    <row r="617" spans="12:12" x14ac:dyDescent="0.25">
      <c r="L617" s="13"/>
    </row>
    <row r="618" spans="12:12" x14ac:dyDescent="0.25">
      <c r="L618" s="13"/>
    </row>
    <row r="619" spans="12:12" x14ac:dyDescent="0.25">
      <c r="L619" s="13"/>
    </row>
    <row r="620" spans="12:12" x14ac:dyDescent="0.25">
      <c r="L620" s="13"/>
    </row>
    <row r="621" spans="12:12" x14ac:dyDescent="0.25">
      <c r="L621" s="13"/>
    </row>
    <row r="622" spans="12:12" x14ac:dyDescent="0.25">
      <c r="L622" s="13"/>
    </row>
    <row r="623" spans="12:12" x14ac:dyDescent="0.25">
      <c r="L623" s="13"/>
    </row>
    <row r="624" spans="12:12" x14ac:dyDescent="0.25">
      <c r="L624" s="13"/>
    </row>
    <row r="625" spans="12:12" x14ac:dyDescent="0.25">
      <c r="L625" s="13"/>
    </row>
    <row r="626" spans="12:12" x14ac:dyDescent="0.25">
      <c r="L626" s="13"/>
    </row>
    <row r="627" spans="12:12" x14ac:dyDescent="0.25">
      <c r="L627" s="13"/>
    </row>
    <row r="628" spans="12:12" x14ac:dyDescent="0.25">
      <c r="L628" s="13"/>
    </row>
    <row r="629" spans="12:12" x14ac:dyDescent="0.25">
      <c r="L629" s="13"/>
    </row>
    <row r="630" spans="12:12" x14ac:dyDescent="0.25">
      <c r="L630" s="13"/>
    </row>
    <row r="631" spans="12:12" x14ac:dyDescent="0.25">
      <c r="L631" s="13"/>
    </row>
    <row r="632" spans="12:12" x14ac:dyDescent="0.25">
      <c r="L632" s="13"/>
    </row>
    <row r="633" spans="12:12" x14ac:dyDescent="0.25">
      <c r="L633" s="13"/>
    </row>
    <row r="634" spans="12:12" x14ac:dyDescent="0.25">
      <c r="L634" s="13"/>
    </row>
    <row r="635" spans="12:12" x14ac:dyDescent="0.25">
      <c r="L635" s="13"/>
    </row>
    <row r="636" spans="12:12" x14ac:dyDescent="0.25">
      <c r="L636" s="13"/>
    </row>
    <row r="637" spans="12:12" x14ac:dyDescent="0.25">
      <c r="L637" s="13"/>
    </row>
    <row r="638" spans="12:12" x14ac:dyDescent="0.25">
      <c r="L638" s="13"/>
    </row>
    <row r="639" spans="12:12" x14ac:dyDescent="0.25">
      <c r="L639" s="13"/>
    </row>
    <row r="640" spans="12:12" x14ac:dyDescent="0.25">
      <c r="L640" s="13"/>
    </row>
    <row r="641" spans="12:12" x14ac:dyDescent="0.25">
      <c r="L641" s="13"/>
    </row>
    <row r="642" spans="12:12" x14ac:dyDescent="0.25">
      <c r="L642" s="13"/>
    </row>
    <row r="643" spans="12:12" x14ac:dyDescent="0.25">
      <c r="L643" s="13"/>
    </row>
    <row r="644" spans="12:12" x14ac:dyDescent="0.25">
      <c r="L644" s="13"/>
    </row>
    <row r="645" spans="12:12" x14ac:dyDescent="0.25">
      <c r="L645" s="13"/>
    </row>
    <row r="646" spans="12:12" x14ac:dyDescent="0.25">
      <c r="L646" s="13"/>
    </row>
    <row r="647" spans="12:12" x14ac:dyDescent="0.25">
      <c r="L647" s="13"/>
    </row>
    <row r="648" spans="12:12" x14ac:dyDescent="0.25">
      <c r="L648" s="13"/>
    </row>
    <row r="649" spans="12:12" x14ac:dyDescent="0.25">
      <c r="L649" s="13"/>
    </row>
    <row r="650" spans="12:12" x14ac:dyDescent="0.25">
      <c r="L650" s="13"/>
    </row>
    <row r="651" spans="12:12" x14ac:dyDescent="0.25">
      <c r="L651" s="13"/>
    </row>
    <row r="652" spans="12:12" x14ac:dyDescent="0.25">
      <c r="L652" s="13"/>
    </row>
    <row r="653" spans="12:12" x14ac:dyDescent="0.25">
      <c r="L653" s="13"/>
    </row>
    <row r="654" spans="12:12" x14ac:dyDescent="0.25">
      <c r="L654" s="13"/>
    </row>
    <row r="655" spans="12:12" x14ac:dyDescent="0.25">
      <c r="L655" s="13"/>
    </row>
    <row r="656" spans="12:12" x14ac:dyDescent="0.25">
      <c r="L656" s="13"/>
    </row>
    <row r="657" spans="12:12" x14ac:dyDescent="0.25">
      <c r="L657" s="13"/>
    </row>
    <row r="658" spans="12:12" x14ac:dyDescent="0.25">
      <c r="L658" s="13"/>
    </row>
    <row r="659" spans="12:12" x14ac:dyDescent="0.25">
      <c r="L659" s="13"/>
    </row>
    <row r="660" spans="12:12" x14ac:dyDescent="0.25">
      <c r="L660" s="13"/>
    </row>
    <row r="661" spans="12:12" x14ac:dyDescent="0.25">
      <c r="L661" s="13"/>
    </row>
    <row r="662" spans="12:12" x14ac:dyDescent="0.25">
      <c r="L662" s="13"/>
    </row>
    <row r="663" spans="12:12" x14ac:dyDescent="0.25">
      <c r="L663" s="13"/>
    </row>
    <row r="664" spans="12:12" x14ac:dyDescent="0.25">
      <c r="L664" s="13"/>
    </row>
    <row r="665" spans="12:12" x14ac:dyDescent="0.25">
      <c r="L665" s="13"/>
    </row>
    <row r="666" spans="12:12" x14ac:dyDescent="0.25">
      <c r="L666" s="13"/>
    </row>
    <row r="667" spans="12:12" x14ac:dyDescent="0.25">
      <c r="L667" s="13"/>
    </row>
    <row r="668" spans="12:12" x14ac:dyDescent="0.25">
      <c r="L668" s="13"/>
    </row>
    <row r="669" spans="12:12" x14ac:dyDescent="0.25">
      <c r="L669" s="13"/>
    </row>
    <row r="670" spans="12:12" x14ac:dyDescent="0.25">
      <c r="L670" s="13"/>
    </row>
    <row r="671" spans="12:12" x14ac:dyDescent="0.25">
      <c r="L671" s="13"/>
    </row>
    <row r="672" spans="12:12" x14ac:dyDescent="0.25">
      <c r="L672" s="13"/>
    </row>
    <row r="673" spans="12:12" x14ac:dyDescent="0.25">
      <c r="L673" s="13"/>
    </row>
    <row r="674" spans="12:12" x14ac:dyDescent="0.25">
      <c r="L674" s="13"/>
    </row>
    <row r="675" spans="12:12" x14ac:dyDescent="0.25">
      <c r="L675" s="13"/>
    </row>
    <row r="676" spans="12:12" x14ac:dyDescent="0.25">
      <c r="L676" s="13"/>
    </row>
    <row r="677" spans="12:12" x14ac:dyDescent="0.25">
      <c r="L677" s="13"/>
    </row>
    <row r="678" spans="12:12" x14ac:dyDescent="0.25">
      <c r="L678" s="13"/>
    </row>
    <row r="679" spans="12:12" x14ac:dyDescent="0.25">
      <c r="L679" s="13"/>
    </row>
    <row r="680" spans="12:12" x14ac:dyDescent="0.25">
      <c r="L680" s="13"/>
    </row>
    <row r="681" spans="12:12" x14ac:dyDescent="0.25">
      <c r="L681" s="13"/>
    </row>
    <row r="682" spans="12:12" x14ac:dyDescent="0.25">
      <c r="L682" s="13"/>
    </row>
    <row r="683" spans="12:12" x14ac:dyDescent="0.25">
      <c r="L683" s="13"/>
    </row>
    <row r="684" spans="12:12" x14ac:dyDescent="0.25">
      <c r="L684" s="13"/>
    </row>
    <row r="685" spans="12:12" x14ac:dyDescent="0.25">
      <c r="L685" s="13"/>
    </row>
    <row r="686" spans="12:12" x14ac:dyDescent="0.25">
      <c r="L686" s="13"/>
    </row>
    <row r="687" spans="12:12" x14ac:dyDescent="0.25">
      <c r="L687" s="13"/>
    </row>
    <row r="688" spans="12:12" x14ac:dyDescent="0.25">
      <c r="L688" s="13"/>
    </row>
    <row r="689" spans="12:12" x14ac:dyDescent="0.25">
      <c r="L689" s="13"/>
    </row>
    <row r="690" spans="12:12" x14ac:dyDescent="0.25">
      <c r="L690" s="13"/>
    </row>
    <row r="691" spans="12:12" x14ac:dyDescent="0.25">
      <c r="L691" s="13"/>
    </row>
    <row r="692" spans="12:12" x14ac:dyDescent="0.25">
      <c r="L692" s="13"/>
    </row>
    <row r="693" spans="12:12" x14ac:dyDescent="0.25">
      <c r="L693" s="13"/>
    </row>
    <row r="694" spans="12:12" x14ac:dyDescent="0.25">
      <c r="L694" s="13"/>
    </row>
    <row r="695" spans="12:12" x14ac:dyDescent="0.25">
      <c r="L695" s="13"/>
    </row>
    <row r="696" spans="12:12" x14ac:dyDescent="0.25">
      <c r="L696" s="13"/>
    </row>
    <row r="697" spans="12:12" x14ac:dyDescent="0.25">
      <c r="L697" s="13"/>
    </row>
    <row r="698" spans="12:12" x14ac:dyDescent="0.25">
      <c r="L698" s="13"/>
    </row>
    <row r="699" spans="12:12" x14ac:dyDescent="0.25">
      <c r="L699" s="13"/>
    </row>
    <row r="700" spans="12:12" x14ac:dyDescent="0.25">
      <c r="L700" s="13"/>
    </row>
    <row r="701" spans="12:12" x14ac:dyDescent="0.25">
      <c r="L701" s="13"/>
    </row>
    <row r="702" spans="12:12" x14ac:dyDescent="0.25">
      <c r="L702" s="13"/>
    </row>
    <row r="703" spans="12:12" x14ac:dyDescent="0.25">
      <c r="L703" s="13"/>
    </row>
    <row r="704" spans="12:12" x14ac:dyDescent="0.25">
      <c r="L704" s="13"/>
    </row>
    <row r="705" spans="12:12" x14ac:dyDescent="0.25">
      <c r="L705" s="13"/>
    </row>
    <row r="706" spans="12:12" x14ac:dyDescent="0.25">
      <c r="L706" s="13"/>
    </row>
    <row r="707" spans="12:12" x14ac:dyDescent="0.25">
      <c r="L707" s="13"/>
    </row>
    <row r="708" spans="12:12" x14ac:dyDescent="0.25">
      <c r="L708" s="13"/>
    </row>
    <row r="709" spans="12:12" x14ac:dyDescent="0.25">
      <c r="L709" s="13"/>
    </row>
    <row r="710" spans="12:12" x14ac:dyDescent="0.25">
      <c r="L710" s="13"/>
    </row>
    <row r="711" spans="12:12" x14ac:dyDescent="0.25">
      <c r="L711" s="13"/>
    </row>
    <row r="712" spans="12:12" x14ac:dyDescent="0.25">
      <c r="L712" s="13"/>
    </row>
    <row r="713" spans="12:12" x14ac:dyDescent="0.25">
      <c r="L713" s="13"/>
    </row>
    <row r="714" spans="12:12" x14ac:dyDescent="0.25">
      <c r="L714" s="13"/>
    </row>
    <row r="715" spans="12:12" x14ac:dyDescent="0.25">
      <c r="L715" s="13"/>
    </row>
    <row r="716" spans="12:12" x14ac:dyDescent="0.25">
      <c r="L716" s="13"/>
    </row>
    <row r="717" spans="12:12" x14ac:dyDescent="0.25">
      <c r="L717" s="13"/>
    </row>
    <row r="718" spans="12:12" x14ac:dyDescent="0.25">
      <c r="L718" s="13"/>
    </row>
    <row r="719" spans="12:12" x14ac:dyDescent="0.25">
      <c r="L719" s="13"/>
    </row>
    <row r="720" spans="12:12" x14ac:dyDescent="0.25">
      <c r="L720" s="13"/>
    </row>
    <row r="721" spans="12:12" x14ac:dyDescent="0.25">
      <c r="L721" s="13"/>
    </row>
    <row r="722" spans="12:12" x14ac:dyDescent="0.25">
      <c r="L722" s="13"/>
    </row>
    <row r="723" spans="12:12" x14ac:dyDescent="0.25">
      <c r="L723" s="13"/>
    </row>
    <row r="724" spans="12:12" x14ac:dyDescent="0.25">
      <c r="L724" s="13"/>
    </row>
    <row r="725" spans="12:12" x14ac:dyDescent="0.25">
      <c r="L725" s="13"/>
    </row>
    <row r="726" spans="12:12" x14ac:dyDescent="0.25">
      <c r="L726" s="13"/>
    </row>
    <row r="727" spans="12:12" x14ac:dyDescent="0.25">
      <c r="L727" s="13"/>
    </row>
    <row r="728" spans="12:12" x14ac:dyDescent="0.25">
      <c r="L728" s="13"/>
    </row>
    <row r="729" spans="12:12" x14ac:dyDescent="0.25">
      <c r="L729" s="13"/>
    </row>
    <row r="730" spans="12:12" x14ac:dyDescent="0.25">
      <c r="L730" s="13"/>
    </row>
    <row r="731" spans="12:12" x14ac:dyDescent="0.25">
      <c r="L731" s="13"/>
    </row>
    <row r="732" spans="12:12" x14ac:dyDescent="0.25">
      <c r="L732" s="13"/>
    </row>
    <row r="733" spans="12:12" x14ac:dyDescent="0.25">
      <c r="L733" s="13"/>
    </row>
    <row r="734" spans="12:12" x14ac:dyDescent="0.25">
      <c r="L734" s="13"/>
    </row>
    <row r="735" spans="12:12" x14ac:dyDescent="0.25">
      <c r="L735" s="13"/>
    </row>
    <row r="736" spans="12:12" x14ac:dyDescent="0.25">
      <c r="L736" s="13"/>
    </row>
    <row r="737" spans="12:12" x14ac:dyDescent="0.25">
      <c r="L737" s="13"/>
    </row>
    <row r="738" spans="12:12" x14ac:dyDescent="0.25">
      <c r="L738" s="13"/>
    </row>
    <row r="739" spans="12:12" x14ac:dyDescent="0.25">
      <c r="L739" s="13"/>
    </row>
    <row r="740" spans="12:12" x14ac:dyDescent="0.25">
      <c r="L740" s="13"/>
    </row>
    <row r="741" spans="12:12" x14ac:dyDescent="0.25">
      <c r="L741" s="13"/>
    </row>
    <row r="742" spans="12:12" x14ac:dyDescent="0.25">
      <c r="L742" s="13"/>
    </row>
    <row r="743" spans="12:12" x14ac:dyDescent="0.25">
      <c r="L743" s="13"/>
    </row>
    <row r="744" spans="12:12" x14ac:dyDescent="0.25">
      <c r="L744" s="13"/>
    </row>
    <row r="745" spans="12:12" x14ac:dyDescent="0.25">
      <c r="L745" s="13"/>
    </row>
    <row r="746" spans="12:12" x14ac:dyDescent="0.25">
      <c r="L746" s="13"/>
    </row>
    <row r="747" spans="12:12" x14ac:dyDescent="0.25">
      <c r="L747" s="13"/>
    </row>
    <row r="748" spans="12:12" x14ac:dyDescent="0.25">
      <c r="L748" s="13"/>
    </row>
    <row r="749" spans="12:12" x14ac:dyDescent="0.25">
      <c r="L749" s="13"/>
    </row>
    <row r="750" spans="12:12" x14ac:dyDescent="0.25">
      <c r="L750" s="13"/>
    </row>
    <row r="751" spans="12:12" x14ac:dyDescent="0.25">
      <c r="L751" s="13"/>
    </row>
    <row r="752" spans="12:12" x14ac:dyDescent="0.25">
      <c r="L752" s="13"/>
    </row>
    <row r="753" spans="12:12" x14ac:dyDescent="0.25">
      <c r="L753" s="13"/>
    </row>
    <row r="754" spans="12:12" x14ac:dyDescent="0.25">
      <c r="L754" s="13"/>
    </row>
    <row r="755" spans="12:12" x14ac:dyDescent="0.25">
      <c r="L755" s="13"/>
    </row>
    <row r="756" spans="12:12" x14ac:dyDescent="0.25">
      <c r="L756" s="13"/>
    </row>
    <row r="757" spans="12:12" x14ac:dyDescent="0.25">
      <c r="L757" s="13"/>
    </row>
    <row r="758" spans="12:12" x14ac:dyDescent="0.25">
      <c r="L758" s="13"/>
    </row>
    <row r="759" spans="12:12" x14ac:dyDescent="0.25">
      <c r="L759" s="13"/>
    </row>
    <row r="760" spans="12:12" x14ac:dyDescent="0.25">
      <c r="L760" s="13"/>
    </row>
    <row r="761" spans="12:12" x14ac:dyDescent="0.25">
      <c r="L761" s="13"/>
    </row>
    <row r="762" spans="12:12" x14ac:dyDescent="0.25">
      <c r="L762" s="13"/>
    </row>
    <row r="763" spans="12:12" x14ac:dyDescent="0.25">
      <c r="L763" s="13"/>
    </row>
    <row r="764" spans="12:12" x14ac:dyDescent="0.25">
      <c r="L764" s="13"/>
    </row>
    <row r="765" spans="12:12" x14ac:dyDescent="0.25">
      <c r="L765" s="13"/>
    </row>
    <row r="766" spans="12:12" x14ac:dyDescent="0.25">
      <c r="L766" s="13"/>
    </row>
    <row r="767" spans="12:12" x14ac:dyDescent="0.25">
      <c r="L767" s="13"/>
    </row>
    <row r="768" spans="12:12" x14ac:dyDescent="0.25">
      <c r="L768" s="13"/>
    </row>
    <row r="769" spans="12:12" x14ac:dyDescent="0.25">
      <c r="L769" s="13"/>
    </row>
    <row r="770" spans="12:12" x14ac:dyDescent="0.25">
      <c r="L770" s="13"/>
    </row>
    <row r="771" spans="12:12" x14ac:dyDescent="0.25">
      <c r="L771" s="13"/>
    </row>
    <row r="772" spans="12:12" x14ac:dyDescent="0.25">
      <c r="L772" s="13"/>
    </row>
    <row r="773" spans="12:12" x14ac:dyDescent="0.25">
      <c r="L773" s="13"/>
    </row>
    <row r="774" spans="12:12" x14ac:dyDescent="0.25">
      <c r="L774" s="13"/>
    </row>
    <row r="775" spans="12:12" x14ac:dyDescent="0.25">
      <c r="L775" s="13"/>
    </row>
    <row r="776" spans="12:12" x14ac:dyDescent="0.25">
      <c r="L776" s="13"/>
    </row>
    <row r="777" spans="12:12" x14ac:dyDescent="0.25">
      <c r="L777" s="13"/>
    </row>
    <row r="778" spans="12:12" x14ac:dyDescent="0.25">
      <c r="L778" s="13"/>
    </row>
    <row r="779" spans="12:12" x14ac:dyDescent="0.25">
      <c r="L779" s="13"/>
    </row>
    <row r="780" spans="12:12" x14ac:dyDescent="0.25">
      <c r="L780" s="13"/>
    </row>
    <row r="781" spans="12:12" x14ac:dyDescent="0.25">
      <c r="L781" s="13"/>
    </row>
    <row r="782" spans="12:12" x14ac:dyDescent="0.25">
      <c r="L782" s="13"/>
    </row>
    <row r="783" spans="12:12" x14ac:dyDescent="0.25">
      <c r="L783" s="13"/>
    </row>
    <row r="784" spans="12:12" x14ac:dyDescent="0.25">
      <c r="L784" s="13"/>
    </row>
    <row r="785" spans="12:12" x14ac:dyDescent="0.25">
      <c r="L785" s="13"/>
    </row>
    <row r="786" spans="12:12" x14ac:dyDescent="0.25">
      <c r="L786" s="13"/>
    </row>
    <row r="787" spans="12:12" x14ac:dyDescent="0.25">
      <c r="L787" s="13"/>
    </row>
    <row r="788" spans="12:12" x14ac:dyDescent="0.25">
      <c r="L788" s="13"/>
    </row>
    <row r="789" spans="12:12" x14ac:dyDescent="0.25">
      <c r="L789" s="13"/>
    </row>
    <row r="790" spans="12:12" x14ac:dyDescent="0.25">
      <c r="L790" s="13"/>
    </row>
    <row r="791" spans="12:12" x14ac:dyDescent="0.25">
      <c r="L791" s="13"/>
    </row>
    <row r="792" spans="12:12" x14ac:dyDescent="0.25">
      <c r="L792" s="13"/>
    </row>
    <row r="793" spans="12:12" x14ac:dyDescent="0.25">
      <c r="L793" s="13"/>
    </row>
    <row r="794" spans="12:12" x14ac:dyDescent="0.25">
      <c r="L794" s="13"/>
    </row>
    <row r="795" spans="12:12" x14ac:dyDescent="0.25">
      <c r="L795" s="13"/>
    </row>
    <row r="796" spans="12:12" x14ac:dyDescent="0.25">
      <c r="L796" s="13"/>
    </row>
    <row r="797" spans="12:12" x14ac:dyDescent="0.25">
      <c r="L797" s="13"/>
    </row>
    <row r="798" spans="12:12" x14ac:dyDescent="0.25">
      <c r="L798" s="13"/>
    </row>
    <row r="799" spans="12:12" x14ac:dyDescent="0.25">
      <c r="L799" s="13"/>
    </row>
    <row r="800" spans="12:12" x14ac:dyDescent="0.25">
      <c r="L800" s="13"/>
    </row>
    <row r="801" spans="12:12" x14ac:dyDescent="0.25">
      <c r="L801" s="13"/>
    </row>
    <row r="802" spans="12:12" x14ac:dyDescent="0.25">
      <c r="L802" s="13"/>
    </row>
    <row r="803" spans="12:12" x14ac:dyDescent="0.25">
      <c r="L803" s="13"/>
    </row>
    <row r="804" spans="12:12" x14ac:dyDescent="0.25">
      <c r="L804" s="13"/>
    </row>
    <row r="805" spans="12:12" x14ac:dyDescent="0.25">
      <c r="L805" s="13"/>
    </row>
    <row r="806" spans="12:12" x14ac:dyDescent="0.25">
      <c r="L806" s="13"/>
    </row>
    <row r="807" spans="12:12" x14ac:dyDescent="0.25">
      <c r="L807" s="13"/>
    </row>
    <row r="808" spans="12:12" x14ac:dyDescent="0.25">
      <c r="L808" s="13"/>
    </row>
    <row r="809" spans="12:12" x14ac:dyDescent="0.25">
      <c r="L809" s="13"/>
    </row>
    <row r="810" spans="12:12" x14ac:dyDescent="0.25">
      <c r="L810" s="13"/>
    </row>
    <row r="811" spans="12:12" x14ac:dyDescent="0.25">
      <c r="L811" s="13"/>
    </row>
    <row r="812" spans="12:12" x14ac:dyDescent="0.25">
      <c r="L812" s="13"/>
    </row>
    <row r="813" spans="12:12" x14ac:dyDescent="0.25">
      <c r="L813" s="13"/>
    </row>
    <row r="814" spans="12:12" x14ac:dyDescent="0.25">
      <c r="L814" s="13"/>
    </row>
    <row r="815" spans="12:12" x14ac:dyDescent="0.25">
      <c r="L815" s="13"/>
    </row>
    <row r="816" spans="12:12" x14ac:dyDescent="0.25">
      <c r="L816" s="13"/>
    </row>
    <row r="817" spans="12:12" x14ac:dyDescent="0.25">
      <c r="L817" s="13"/>
    </row>
    <row r="818" spans="12:12" x14ac:dyDescent="0.25">
      <c r="L818" s="13"/>
    </row>
    <row r="819" spans="12:12" x14ac:dyDescent="0.25">
      <c r="L819" s="13"/>
    </row>
    <row r="820" spans="12:12" x14ac:dyDescent="0.25">
      <c r="L820" s="13"/>
    </row>
    <row r="821" spans="12:12" x14ac:dyDescent="0.25">
      <c r="L821" s="13"/>
    </row>
    <row r="822" spans="12:12" x14ac:dyDescent="0.25">
      <c r="L822" s="13"/>
    </row>
    <row r="823" spans="12:12" x14ac:dyDescent="0.25">
      <c r="L823" s="13"/>
    </row>
    <row r="824" spans="12:12" x14ac:dyDescent="0.25">
      <c r="L824" s="13"/>
    </row>
    <row r="825" spans="12:12" x14ac:dyDescent="0.25">
      <c r="L825" s="13"/>
    </row>
    <row r="826" spans="12:12" x14ac:dyDescent="0.25">
      <c r="L826" s="13"/>
    </row>
    <row r="827" spans="12:12" x14ac:dyDescent="0.25">
      <c r="L827" s="13"/>
    </row>
    <row r="828" spans="12:12" x14ac:dyDescent="0.25">
      <c r="L828" s="13"/>
    </row>
    <row r="829" spans="12:12" x14ac:dyDescent="0.25">
      <c r="L829" s="13"/>
    </row>
    <row r="830" spans="12:12" x14ac:dyDescent="0.25">
      <c r="L830" s="13"/>
    </row>
    <row r="831" spans="12:12" x14ac:dyDescent="0.25">
      <c r="L831" s="13"/>
    </row>
    <row r="832" spans="12:12" x14ac:dyDescent="0.25">
      <c r="L832" s="13"/>
    </row>
    <row r="833" spans="12:12" x14ac:dyDescent="0.25">
      <c r="L833" s="13"/>
    </row>
    <row r="834" spans="12:12" x14ac:dyDescent="0.25">
      <c r="L834" s="13"/>
    </row>
    <row r="835" spans="12:12" x14ac:dyDescent="0.25">
      <c r="L835" s="13"/>
    </row>
    <row r="836" spans="12:12" x14ac:dyDescent="0.25">
      <c r="L836" s="13"/>
    </row>
    <row r="837" spans="12:12" x14ac:dyDescent="0.25">
      <c r="L837" s="13"/>
    </row>
    <row r="838" spans="12:12" x14ac:dyDescent="0.25">
      <c r="L838" s="13"/>
    </row>
    <row r="839" spans="12:12" x14ac:dyDescent="0.25">
      <c r="L839" s="13"/>
    </row>
    <row r="840" spans="12:12" x14ac:dyDescent="0.25">
      <c r="L840" s="13"/>
    </row>
    <row r="841" spans="12:12" x14ac:dyDescent="0.25">
      <c r="L841" s="13"/>
    </row>
    <row r="842" spans="12:12" x14ac:dyDescent="0.25">
      <c r="L842" s="13"/>
    </row>
    <row r="843" spans="12:12" x14ac:dyDescent="0.25">
      <c r="L843" s="13"/>
    </row>
    <row r="844" spans="12:12" x14ac:dyDescent="0.25">
      <c r="L844" s="13"/>
    </row>
    <row r="845" spans="12:12" x14ac:dyDescent="0.25">
      <c r="L845" s="13"/>
    </row>
    <row r="846" spans="12:12" x14ac:dyDescent="0.25">
      <c r="L846" s="13"/>
    </row>
    <row r="847" spans="12:12" x14ac:dyDescent="0.25">
      <c r="L847" s="13"/>
    </row>
    <row r="848" spans="12:12" x14ac:dyDescent="0.25">
      <c r="L848" s="13"/>
    </row>
    <row r="849" spans="12:12" x14ac:dyDescent="0.25">
      <c r="L849" s="13"/>
    </row>
    <row r="850" spans="12:12" x14ac:dyDescent="0.25">
      <c r="L850" s="13"/>
    </row>
    <row r="851" spans="12:12" x14ac:dyDescent="0.25">
      <c r="L851" s="13"/>
    </row>
    <row r="852" spans="12:12" x14ac:dyDescent="0.25">
      <c r="L852" s="13"/>
    </row>
    <row r="853" spans="12:12" x14ac:dyDescent="0.25">
      <c r="L853" s="13"/>
    </row>
    <row r="854" spans="12:12" x14ac:dyDescent="0.25">
      <c r="L854" s="13"/>
    </row>
    <row r="855" spans="12:12" x14ac:dyDescent="0.25">
      <c r="L855" s="13"/>
    </row>
    <row r="856" spans="12:12" x14ac:dyDescent="0.25">
      <c r="L856" s="13"/>
    </row>
    <row r="857" spans="12:12" x14ac:dyDescent="0.25">
      <c r="L857" s="13"/>
    </row>
    <row r="858" spans="12:12" x14ac:dyDescent="0.25">
      <c r="L858" s="13"/>
    </row>
    <row r="859" spans="12:12" x14ac:dyDescent="0.25">
      <c r="L859" s="13"/>
    </row>
    <row r="860" spans="12:12" x14ac:dyDescent="0.25">
      <c r="L860" s="13"/>
    </row>
    <row r="861" spans="12:12" x14ac:dyDescent="0.25">
      <c r="L861" s="13"/>
    </row>
    <row r="862" spans="12:12" x14ac:dyDescent="0.25">
      <c r="L862" s="13"/>
    </row>
    <row r="863" spans="12:12" x14ac:dyDescent="0.25">
      <c r="L863" s="13"/>
    </row>
    <row r="864" spans="12:12" x14ac:dyDescent="0.25">
      <c r="L864" s="13"/>
    </row>
    <row r="865" spans="12:12" x14ac:dyDescent="0.25">
      <c r="L865" s="13"/>
    </row>
    <row r="866" spans="12:12" x14ac:dyDescent="0.25">
      <c r="L866" s="13"/>
    </row>
    <row r="867" spans="12:12" x14ac:dyDescent="0.25">
      <c r="L867" s="13"/>
    </row>
    <row r="868" spans="12:12" x14ac:dyDescent="0.25">
      <c r="L868" s="13"/>
    </row>
    <row r="869" spans="12:12" x14ac:dyDescent="0.25">
      <c r="L869" s="13"/>
    </row>
    <row r="870" spans="12:12" x14ac:dyDescent="0.25">
      <c r="L870" s="13"/>
    </row>
    <row r="871" spans="12:12" x14ac:dyDescent="0.25">
      <c r="L871" s="13"/>
    </row>
    <row r="872" spans="12:12" x14ac:dyDescent="0.25">
      <c r="L872" s="13"/>
    </row>
    <row r="873" spans="12:12" x14ac:dyDescent="0.25">
      <c r="L873" s="13"/>
    </row>
    <row r="874" spans="12:12" x14ac:dyDescent="0.25">
      <c r="L874" s="13"/>
    </row>
    <row r="875" spans="12:12" x14ac:dyDescent="0.25">
      <c r="L875" s="13"/>
    </row>
    <row r="876" spans="12:12" x14ac:dyDescent="0.25">
      <c r="L876" s="13"/>
    </row>
    <row r="877" spans="12:12" x14ac:dyDescent="0.25">
      <c r="L877" s="13"/>
    </row>
    <row r="878" spans="12:12" x14ac:dyDescent="0.25">
      <c r="L878" s="13"/>
    </row>
    <row r="879" spans="12:12" x14ac:dyDescent="0.25">
      <c r="L879" s="13"/>
    </row>
    <row r="880" spans="12:12" x14ac:dyDescent="0.25">
      <c r="L880" s="13"/>
    </row>
    <row r="881" spans="12:12" x14ac:dyDescent="0.25">
      <c r="L881" s="13"/>
    </row>
    <row r="882" spans="12:12" x14ac:dyDescent="0.25">
      <c r="L882" s="13"/>
    </row>
    <row r="883" spans="12:12" x14ac:dyDescent="0.25">
      <c r="L883" s="13"/>
    </row>
    <row r="884" spans="12:12" x14ac:dyDescent="0.25">
      <c r="L884" s="13"/>
    </row>
    <row r="885" spans="12:12" x14ac:dyDescent="0.25">
      <c r="L885" s="13"/>
    </row>
    <row r="886" spans="12:12" x14ac:dyDescent="0.25">
      <c r="L886" s="13"/>
    </row>
    <row r="887" spans="12:12" x14ac:dyDescent="0.25">
      <c r="L887" s="13"/>
    </row>
    <row r="888" spans="12:12" x14ac:dyDescent="0.25">
      <c r="L888" s="13"/>
    </row>
    <row r="889" spans="12:12" x14ac:dyDescent="0.25">
      <c r="L889" s="13"/>
    </row>
    <row r="890" spans="12:12" x14ac:dyDescent="0.25">
      <c r="L890" s="13"/>
    </row>
    <row r="891" spans="12:12" x14ac:dyDescent="0.25">
      <c r="L891" s="13"/>
    </row>
    <row r="892" spans="12:12" x14ac:dyDescent="0.25">
      <c r="L892" s="13"/>
    </row>
    <row r="893" spans="12:12" x14ac:dyDescent="0.25">
      <c r="L893" s="13"/>
    </row>
    <row r="894" spans="12:12" x14ac:dyDescent="0.25">
      <c r="L894" s="13"/>
    </row>
    <row r="895" spans="12:12" x14ac:dyDescent="0.25">
      <c r="L895" s="13"/>
    </row>
    <row r="896" spans="12:12" x14ac:dyDescent="0.25">
      <c r="L896" s="13"/>
    </row>
    <row r="897" spans="12:12" x14ac:dyDescent="0.25">
      <c r="L897" s="13"/>
    </row>
    <row r="898" spans="12:12" x14ac:dyDescent="0.25">
      <c r="L898" s="13"/>
    </row>
    <row r="899" spans="12:12" x14ac:dyDescent="0.25">
      <c r="L899" s="13"/>
    </row>
    <row r="900" spans="12:12" x14ac:dyDescent="0.25">
      <c r="L900" s="13"/>
    </row>
    <row r="901" spans="12:12" x14ac:dyDescent="0.25">
      <c r="L901" s="13"/>
    </row>
    <row r="902" spans="12:12" x14ac:dyDescent="0.25">
      <c r="L902" s="13"/>
    </row>
    <row r="903" spans="12:12" x14ac:dyDescent="0.25">
      <c r="L903" s="13"/>
    </row>
    <row r="904" spans="12:12" x14ac:dyDescent="0.25">
      <c r="L904" s="13"/>
    </row>
    <row r="905" spans="12:12" x14ac:dyDescent="0.25">
      <c r="L905" s="13"/>
    </row>
    <row r="906" spans="12:12" x14ac:dyDescent="0.25">
      <c r="L906" s="13"/>
    </row>
    <row r="907" spans="12:12" x14ac:dyDescent="0.25">
      <c r="L907" s="13"/>
    </row>
    <row r="908" spans="12:12" x14ac:dyDescent="0.25">
      <c r="L908" s="13"/>
    </row>
    <row r="909" spans="12:12" x14ac:dyDescent="0.25">
      <c r="L909" s="13"/>
    </row>
    <row r="910" spans="12:12" x14ac:dyDescent="0.25">
      <c r="L910" s="13"/>
    </row>
    <row r="911" spans="12:12" x14ac:dyDescent="0.25">
      <c r="L911" s="13"/>
    </row>
    <row r="912" spans="12:12" x14ac:dyDescent="0.25">
      <c r="L912" s="13"/>
    </row>
    <row r="913" spans="12:12" x14ac:dyDescent="0.25">
      <c r="L913" s="13"/>
    </row>
    <row r="914" spans="12:12" x14ac:dyDescent="0.25">
      <c r="L914" s="13"/>
    </row>
    <row r="915" spans="12:12" x14ac:dyDescent="0.25">
      <c r="L915" s="13"/>
    </row>
    <row r="916" spans="12:12" x14ac:dyDescent="0.25">
      <c r="L916" s="13"/>
    </row>
    <row r="917" spans="12:12" x14ac:dyDescent="0.25">
      <c r="L917" s="13"/>
    </row>
    <row r="918" spans="12:12" x14ac:dyDescent="0.25">
      <c r="L918" s="13"/>
    </row>
    <row r="919" spans="12:12" x14ac:dyDescent="0.25">
      <c r="L919" s="13"/>
    </row>
    <row r="920" spans="12:12" x14ac:dyDescent="0.25">
      <c r="L920" s="13"/>
    </row>
    <row r="921" spans="12:12" x14ac:dyDescent="0.25">
      <c r="L921" s="13"/>
    </row>
    <row r="922" spans="12:12" x14ac:dyDescent="0.25">
      <c r="L922" s="13"/>
    </row>
    <row r="923" spans="12:12" x14ac:dyDescent="0.25">
      <c r="L923" s="13"/>
    </row>
    <row r="924" spans="12:12" x14ac:dyDescent="0.25">
      <c r="L924" s="13"/>
    </row>
    <row r="925" spans="12:12" x14ac:dyDescent="0.25">
      <c r="L925" s="13"/>
    </row>
    <row r="926" spans="12:12" x14ac:dyDescent="0.25">
      <c r="L926" s="13"/>
    </row>
    <row r="927" spans="12:12" x14ac:dyDescent="0.25">
      <c r="L927" s="13"/>
    </row>
    <row r="928" spans="12:12" x14ac:dyDescent="0.25">
      <c r="L928" s="13"/>
    </row>
    <row r="929" spans="12:12" x14ac:dyDescent="0.25">
      <c r="L929" s="13"/>
    </row>
    <row r="930" spans="12:12" x14ac:dyDescent="0.25">
      <c r="L930" s="13"/>
    </row>
    <row r="931" spans="12:12" x14ac:dyDescent="0.25">
      <c r="L931" s="13"/>
    </row>
    <row r="932" spans="12:12" x14ac:dyDescent="0.25">
      <c r="L932" s="13"/>
    </row>
    <row r="933" spans="12:12" x14ac:dyDescent="0.25">
      <c r="L933" s="13"/>
    </row>
    <row r="934" spans="12:12" x14ac:dyDescent="0.25">
      <c r="L934" s="13"/>
    </row>
    <row r="935" spans="12:12" x14ac:dyDescent="0.25">
      <c r="L935" s="13"/>
    </row>
    <row r="936" spans="12:12" x14ac:dyDescent="0.25">
      <c r="L936" s="13"/>
    </row>
    <row r="937" spans="12:12" x14ac:dyDescent="0.25">
      <c r="L937" s="13"/>
    </row>
    <row r="938" spans="12:12" x14ac:dyDescent="0.25">
      <c r="L938" s="13"/>
    </row>
    <row r="939" spans="12:12" x14ac:dyDescent="0.25">
      <c r="L939" s="13"/>
    </row>
    <row r="940" spans="12:12" x14ac:dyDescent="0.25">
      <c r="L940" s="13"/>
    </row>
    <row r="941" spans="12:12" x14ac:dyDescent="0.25">
      <c r="L941" s="13"/>
    </row>
    <row r="942" spans="12:12" x14ac:dyDescent="0.25">
      <c r="L942" s="13"/>
    </row>
    <row r="943" spans="12:12" x14ac:dyDescent="0.25">
      <c r="L943" s="13"/>
    </row>
    <row r="944" spans="12:12" x14ac:dyDescent="0.25">
      <c r="L944" s="13"/>
    </row>
    <row r="945" spans="12:12" x14ac:dyDescent="0.25">
      <c r="L945" s="13"/>
    </row>
    <row r="946" spans="12:12" x14ac:dyDescent="0.25">
      <c r="L946" s="13"/>
    </row>
    <row r="947" spans="12:12" x14ac:dyDescent="0.25">
      <c r="L947" s="13"/>
    </row>
    <row r="948" spans="12:12" x14ac:dyDescent="0.25">
      <c r="L948" s="13"/>
    </row>
    <row r="949" spans="12:12" x14ac:dyDescent="0.25">
      <c r="L949" s="13"/>
    </row>
    <row r="950" spans="12:12" x14ac:dyDescent="0.25">
      <c r="L950" s="13"/>
    </row>
    <row r="951" spans="12:12" x14ac:dyDescent="0.25">
      <c r="L951" s="13"/>
    </row>
    <row r="952" spans="12:12" x14ac:dyDescent="0.25">
      <c r="L952" s="13"/>
    </row>
    <row r="953" spans="12:12" x14ac:dyDescent="0.25">
      <c r="L953" s="13"/>
    </row>
    <row r="954" spans="12:12" x14ac:dyDescent="0.25">
      <c r="L954" s="13"/>
    </row>
    <row r="955" spans="12:12" x14ac:dyDescent="0.25">
      <c r="L955" s="13"/>
    </row>
    <row r="956" spans="12:12" x14ac:dyDescent="0.25">
      <c r="L956" s="13"/>
    </row>
    <row r="957" spans="12:12" x14ac:dyDescent="0.25">
      <c r="L957" s="13"/>
    </row>
    <row r="958" spans="12:12" x14ac:dyDescent="0.25">
      <c r="L958" s="13"/>
    </row>
    <row r="959" spans="12:12" x14ac:dyDescent="0.25">
      <c r="L959" s="13"/>
    </row>
    <row r="960" spans="12:12" x14ac:dyDescent="0.25">
      <c r="L960" s="13"/>
    </row>
    <row r="961" spans="12:12" x14ac:dyDescent="0.25">
      <c r="L961" s="13"/>
    </row>
    <row r="962" spans="12:12" x14ac:dyDescent="0.25">
      <c r="L962" s="13"/>
    </row>
    <row r="963" spans="12:12" x14ac:dyDescent="0.25">
      <c r="L963" s="13"/>
    </row>
    <row r="964" spans="12:12" x14ac:dyDescent="0.25">
      <c r="L964" s="13"/>
    </row>
    <row r="965" spans="12:12" x14ac:dyDescent="0.25">
      <c r="L965" s="13"/>
    </row>
    <row r="966" spans="12:12" x14ac:dyDescent="0.25">
      <c r="L966" s="13"/>
    </row>
    <row r="967" spans="12:12" x14ac:dyDescent="0.25">
      <c r="L967" s="13"/>
    </row>
    <row r="968" spans="12:12" x14ac:dyDescent="0.25">
      <c r="L968" s="13"/>
    </row>
    <row r="969" spans="12:12" x14ac:dyDescent="0.25">
      <c r="L969" s="13"/>
    </row>
    <row r="970" spans="12:12" x14ac:dyDescent="0.25">
      <c r="L970" s="13"/>
    </row>
    <row r="971" spans="12:12" x14ac:dyDescent="0.25">
      <c r="L971" s="13"/>
    </row>
    <row r="972" spans="12:12" x14ac:dyDescent="0.25">
      <c r="L972" s="13"/>
    </row>
    <row r="973" spans="12:12" x14ac:dyDescent="0.25">
      <c r="L973" s="13"/>
    </row>
    <row r="974" spans="12:12" x14ac:dyDescent="0.25">
      <c r="L974" s="13"/>
    </row>
    <row r="975" spans="12:12" x14ac:dyDescent="0.25">
      <c r="L975" s="13"/>
    </row>
    <row r="976" spans="12:12" x14ac:dyDescent="0.25">
      <c r="L976" s="13"/>
    </row>
    <row r="977" spans="12:12" x14ac:dyDescent="0.25">
      <c r="L977" s="13"/>
    </row>
    <row r="978" spans="12:12" x14ac:dyDescent="0.25">
      <c r="L978" s="13"/>
    </row>
    <row r="979" spans="12:12" x14ac:dyDescent="0.25">
      <c r="L979" s="13"/>
    </row>
    <row r="980" spans="12:12" x14ac:dyDescent="0.25">
      <c r="L980" s="13"/>
    </row>
    <row r="981" spans="12:12" x14ac:dyDescent="0.25">
      <c r="L981" s="13"/>
    </row>
    <row r="982" spans="12:12" x14ac:dyDescent="0.25">
      <c r="L982" s="13"/>
    </row>
    <row r="983" spans="12:12" x14ac:dyDescent="0.25">
      <c r="L983" s="13"/>
    </row>
    <row r="984" spans="12:12" x14ac:dyDescent="0.25">
      <c r="L984" s="13"/>
    </row>
    <row r="985" spans="12:12" x14ac:dyDescent="0.25">
      <c r="L985" s="13"/>
    </row>
    <row r="986" spans="12:12" x14ac:dyDescent="0.25">
      <c r="L986" s="13"/>
    </row>
    <row r="987" spans="12:12" x14ac:dyDescent="0.25">
      <c r="L987" s="13"/>
    </row>
    <row r="988" spans="12:12" x14ac:dyDescent="0.25">
      <c r="L988" s="13"/>
    </row>
    <row r="989" spans="12:12" x14ac:dyDescent="0.25">
      <c r="L989" s="13"/>
    </row>
    <row r="990" spans="12:12" x14ac:dyDescent="0.25">
      <c r="L990" s="13"/>
    </row>
    <row r="991" spans="12:12" x14ac:dyDescent="0.25">
      <c r="L991" s="13"/>
    </row>
    <row r="992" spans="12:12" x14ac:dyDescent="0.25">
      <c r="L992" s="13"/>
    </row>
    <row r="993" spans="12:12" x14ac:dyDescent="0.25">
      <c r="L993" s="13"/>
    </row>
    <row r="994" spans="12:12" x14ac:dyDescent="0.25">
      <c r="L994" s="13"/>
    </row>
    <row r="995" spans="12:12" x14ac:dyDescent="0.25">
      <c r="L995" s="13"/>
    </row>
    <row r="996" spans="12:12" x14ac:dyDescent="0.25">
      <c r="L996" s="13"/>
    </row>
    <row r="997" spans="12:12" x14ac:dyDescent="0.25">
      <c r="L997" s="13"/>
    </row>
    <row r="998" spans="12:12" x14ac:dyDescent="0.25">
      <c r="L998" s="13"/>
    </row>
  </sheetData>
  <sheetProtection algorithmName="SHA-512" hashValue="7hk3PUe/8BV/JAXkG1cvrRFG1LeGQrpEJQaeYwRK1oKcj2TyVSqBV4QJDWirOEy2LNbBRk7MT9MwzRiTZ4+94g==" saltValue="6X/F1kkpRIzHM5zY1c6MGw==" spinCount="100000" sheet="1" formatCells="0" formatColumns="0" formatRows="0" sort="0" autoFilter="0" pivotTables="0"/>
  <autoFilter ref="A6:X6" xr:uid="{00000000-0001-0000-0800-000000000000}"/>
  <mergeCells count="3">
    <mergeCell ref="A1:C1"/>
    <mergeCell ref="D1:I1"/>
    <mergeCell ref="F4:H4"/>
  </mergeCells>
  <dataValidations count="10">
    <dataValidation type="textLength" allowBlank="1" showInputMessage="1" showErrorMessage="1" promptTitle="Limit size to 250" sqref="K205:K998 N205:P998 R7:R199 R203 R201 K204:S204 A204:I204" xr:uid="{00000000-0002-0000-0800-000000000000}">
      <formula1>1</formula1>
      <formula2>250</formula2>
    </dataValidation>
    <dataValidation type="list" allowBlank="1" showInputMessage="1" showErrorMessage="1" sqref="F205:F1048576 F5" xr:uid="{00000000-0002-0000-0800-000001000000}">
      <formula1>Continuingbenefits</formula1>
    </dataValidation>
    <dataValidation type="list" showInputMessage="1" showErrorMessage="1" sqref="C205:C65534" xr:uid="{00000000-0002-0000-0800-000003000000}">
      <formula1>Targetgroup</formula1>
    </dataValidation>
    <dataValidation type="list" allowBlank="1" showInputMessage="1" showErrorMessage="1" sqref="D205:D65534" xr:uid="{00000000-0002-0000-0800-000004000000}">
      <formula1>Appealtype</formula1>
    </dataValidation>
    <dataValidation type="list" allowBlank="1" showInputMessage="1" showErrorMessage="1" sqref="M205:M65534" xr:uid="{00000000-0002-0000-0800-000005000000}">
      <formula1>Resolutiontype</formula1>
    </dataValidation>
    <dataValidation type="list" allowBlank="1" showInputMessage="1" showErrorMessage="1" sqref="J205:J65534" xr:uid="{00000000-0002-0000-0800-000006000000}">
      <formula1>Servicetype</formula1>
    </dataValidation>
    <dataValidation type="list" allowBlank="1" showInputMessage="1" showErrorMessage="1" sqref="I999:I65534" xr:uid="{00000000-0002-0000-0800-000007000000}">
      <formula1>Issuetype</formula1>
    </dataValidation>
    <dataValidation type="textLength" allowBlank="1" showInputMessage="1" showErrorMessage="1" promptTitle="Limit size to 350 characters" sqref="P7:P203 S7:S203 L7:L203" xr:uid="{C53FBD53-ECC2-4A4F-AF15-9E894C441179}">
      <formula1>1</formula1>
      <formula2>350</formula2>
    </dataValidation>
    <dataValidation type="list" allowBlank="1" showInputMessage="1" showErrorMessage="1" sqref="I205:I998" xr:uid="{00000000-0002-0000-0800-00000A000000}">
      <formula1>$A$24:$A$35</formula1>
    </dataValidation>
    <dataValidation type="list" allowBlank="1" showInputMessage="1" showErrorMessage="1" sqref="H205:H998" xr:uid="{00000000-0002-0000-0800-00000B000000}">
      <formula1>$A$18:$A$21</formula1>
    </dataValidation>
  </dataValidations>
  <hyperlinks>
    <hyperlink ref="F4:H4" r:id="rId1" display="https://www.dhs.wisconsin.gov/forms/f03112ai.pdf" xr:uid="{EFDD2E88-DDF7-4C53-96FB-8294214051BC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Limit size to 350 characters" xr:uid="{93BEA0E7-6F45-4CF2-B6EE-360E23071E01}">
          <x14:formula1>
            <xm:f>Categories!$A$80:$A$82</xm:f>
          </x14:formula1>
          <xm:sqref>Q7:Q203</xm:sqref>
        </x14:dataValidation>
        <x14:dataValidation type="list" allowBlank="1" showInputMessage="1" showErrorMessage="1" xr:uid="{2A14C46E-11F2-4925-9796-3FB6641E0190}">
          <x14:formula1>
            <xm:f>Categories!$A$66:$A$76</xm:f>
          </x14:formula1>
          <xm:sqref>O7:O203</xm:sqref>
        </x14:dataValidation>
        <x14:dataValidation type="list" errorStyle="warning" allowBlank="1" showInputMessage="1" showErrorMessage="1" xr:uid="{C29B1D43-8025-44C4-9C76-44B642274B29}">
          <x14:formula1>
            <xm:f>Categories!$A$39:$A$55</xm:f>
          </x14:formula1>
          <xm:sqref>K7:K203</xm:sqref>
        </x14:dataValidation>
        <x14:dataValidation type="list" errorStyle="warning" allowBlank="1" showInputMessage="1" showErrorMessage="1" xr:uid="{2F2B0291-DC1D-4319-A564-D10A16228FE8}">
          <x14:formula1>
            <xm:f>Categories!$A$17:$A$27</xm:f>
          </x14:formula1>
          <xm:sqref>I7:I203</xm:sqref>
        </x14:dataValidation>
        <x14:dataValidation type="list" allowBlank="1" showInputMessage="1" showErrorMessage="1" xr:uid="{22D55312-B76F-4E86-B140-94B8A65E0A9C}">
          <x14:formula1>
            <xm:f>Categories!$A$58:$A$63</xm:f>
          </x14:formula1>
          <xm:sqref>N7:N203</xm:sqref>
        </x14:dataValidation>
        <x14:dataValidation type="list" allowBlank="1" showInputMessage="1" showErrorMessage="1" xr:uid="{D945A3B3-8926-4FDA-B20F-CF7044D7205E}">
          <x14:formula1>
            <xm:f>Categories!$A$4:$A$5</xm:f>
          </x14:formula1>
          <xm:sqref>E7:E203</xm:sqref>
        </x14:dataValidation>
        <x14:dataValidation type="list" allowBlank="1" showInputMessage="1" showErrorMessage="1" xr:uid="{C0285316-7C9C-49D1-972F-1923A3E45BEA}">
          <x14:formula1>
            <xm:f>Categories!$A$31:$A$36</xm:f>
          </x14:formula1>
          <xm:sqref>J7:J203</xm:sqref>
        </x14:dataValidation>
        <x14:dataValidation type="list" allowBlank="1" showInputMessage="1" showErrorMessage="1" xr:uid="{C25B5E0D-9543-456E-8E28-D59A55252AA0}">
          <x14:formula1>
            <xm:f>Categories!$A$9:$A$14</xm:f>
          </x14:formula1>
          <xm:sqref>H7:H203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2"/>
  <sheetViews>
    <sheetView workbookViewId="0">
      <selection activeCell="E25" sqref="E25"/>
    </sheetView>
  </sheetViews>
  <sheetFormatPr defaultColWidth="16.6640625" defaultRowHeight="13.2" x14ac:dyDescent="0.25"/>
  <cols>
    <col min="1" max="3" width="21.88671875" style="16" customWidth="1"/>
    <col min="4" max="4" width="24" style="16" customWidth="1"/>
    <col min="5" max="5" width="21.88671875" style="16" customWidth="1"/>
    <col min="6" max="7" width="21.88671875" style="57" customWidth="1"/>
    <col min="8" max="11" width="21.88671875" style="16" customWidth="1"/>
    <col min="12" max="12" width="8.33203125" style="19" bestFit="1" customWidth="1"/>
    <col min="13" max="13" width="7.33203125" style="19" customWidth="1"/>
    <col min="14" max="14" width="31.6640625" style="19" hidden="1" customWidth="1"/>
    <col min="15" max="15" width="8.44140625" style="19" bestFit="1" customWidth="1"/>
    <col min="16" max="16" width="35.5546875" style="19" bestFit="1" customWidth="1"/>
    <col min="17" max="17" width="8.44140625" style="19" bestFit="1" customWidth="1"/>
    <col min="18" max="18" width="41.33203125" style="19" bestFit="1" customWidth="1"/>
    <col min="19" max="19" width="8.44140625" style="19" bestFit="1" customWidth="1"/>
    <col min="20" max="16384" width="16.6640625" style="19"/>
  </cols>
  <sheetData>
    <row r="1" spans="1:12" ht="13.8" thickBot="1" x14ac:dyDescent="0.3">
      <c r="A1" s="20" t="s">
        <v>73</v>
      </c>
      <c r="B1" s="79">
        <f>'2nd Quarter'!A204</f>
        <v>0</v>
      </c>
      <c r="G1" s="80"/>
    </row>
    <row r="2" spans="1:12" s="23" customFormat="1" ht="27.6" thickTop="1" thickBot="1" x14ac:dyDescent="0.3">
      <c r="A2" s="16"/>
      <c r="B2" s="22" t="s">
        <v>150</v>
      </c>
      <c r="C2" s="22"/>
      <c r="D2" s="16"/>
      <c r="E2" s="22" t="s">
        <v>53</v>
      </c>
      <c r="F2" s="22"/>
      <c r="G2" s="16"/>
      <c r="H2" s="81"/>
      <c r="I2" s="81"/>
      <c r="J2" s="81"/>
      <c r="K2" s="81"/>
    </row>
    <row r="3" spans="1:12" ht="14.4" thickTop="1" thickBot="1" x14ac:dyDescent="0.3">
      <c r="B3" s="22" t="s">
        <v>68</v>
      </c>
      <c r="C3" s="22" t="s">
        <v>69</v>
      </c>
      <c r="E3" s="22" t="s">
        <v>68</v>
      </c>
      <c r="F3" s="22" t="s">
        <v>69</v>
      </c>
      <c r="G3" s="16"/>
      <c r="H3" s="57"/>
    </row>
    <row r="4" spans="1:12" ht="13.8" thickTop="1" x14ac:dyDescent="0.25">
      <c r="A4" s="82" t="s">
        <v>105</v>
      </c>
      <c r="B4" s="24">
        <f>COUNTIF('2nd Quarter'!E7:E203,"HMO")</f>
        <v>0</v>
      </c>
      <c r="C4" s="80" t="e">
        <f>B4/B1</f>
        <v>#DIV/0!</v>
      </c>
      <c r="D4" s="16" t="s">
        <v>97</v>
      </c>
      <c r="E4" s="24">
        <f>COUNTIF('2nd Quarter'!H7:H203,"Attorney")</f>
        <v>0</v>
      </c>
      <c r="F4" s="80" t="e">
        <f>E4/B1</f>
        <v>#DIV/0!</v>
      </c>
      <c r="G4" s="16"/>
      <c r="H4" s="57"/>
    </row>
    <row r="5" spans="1:12" x14ac:dyDescent="0.25">
      <c r="A5" s="17" t="s">
        <v>116</v>
      </c>
      <c r="B5" s="24">
        <f>COUNTIF('2nd Quarter'!E7:E203,"DHS")</f>
        <v>0</v>
      </c>
      <c r="C5" s="80" t="e">
        <f>B5/B1</f>
        <v>#DIV/0!</v>
      </c>
      <c r="D5" s="16" t="s">
        <v>7</v>
      </c>
      <c r="E5" s="24">
        <f>COUNTIF('2nd Quarter'!H7:H203,"DBS (Disability Benefit Specialist)")</f>
        <v>0</v>
      </c>
      <c r="F5" s="80" t="e">
        <f>E5/B1</f>
        <v>#DIV/0!</v>
      </c>
      <c r="G5" s="16"/>
    </row>
    <row r="6" spans="1:12" x14ac:dyDescent="0.25">
      <c r="A6" s="28" t="s">
        <v>71</v>
      </c>
      <c r="B6" s="73">
        <f>SUM(B4:B5)</f>
        <v>0</v>
      </c>
      <c r="C6" s="80" t="e">
        <f>SUM(C4:C5)</f>
        <v>#DIV/0!</v>
      </c>
      <c r="D6" s="16" t="s">
        <v>5</v>
      </c>
      <c r="E6" s="24">
        <f>COUNTIF('2nd Quarter'!H7:H203,"DRW (Disability Rights WI)")</f>
        <v>0</v>
      </c>
      <c r="F6" s="80" t="e">
        <f>E6/B1</f>
        <v>#DIV/0!</v>
      </c>
      <c r="G6" s="16"/>
    </row>
    <row r="7" spans="1:12" x14ac:dyDescent="0.25">
      <c r="C7" s="83" t="s">
        <v>55</v>
      </c>
      <c r="D7" s="17" t="s">
        <v>67</v>
      </c>
      <c r="E7" s="24">
        <f>COUNTIF('2nd Quarter'!H7:H203,"EBS (Elder Benefit Specialist)")</f>
        <v>0</v>
      </c>
      <c r="F7" s="80" t="e">
        <f>E7/B1</f>
        <v>#DIV/0!</v>
      </c>
      <c r="G7" s="16"/>
    </row>
    <row r="8" spans="1:12" x14ac:dyDescent="0.25">
      <c r="C8" s="83"/>
      <c r="D8" s="16" t="s">
        <v>31</v>
      </c>
      <c r="E8" s="24">
        <f>COUNTIF('2nd Quarter'!H7:H203,"None")</f>
        <v>0</v>
      </c>
      <c r="F8" s="80" t="e">
        <f>E8/B1</f>
        <v>#DIV/0!</v>
      </c>
      <c r="G8" s="16"/>
    </row>
    <row r="9" spans="1:12" x14ac:dyDescent="0.25">
      <c r="C9" s="83"/>
      <c r="D9" s="16" t="s">
        <v>8</v>
      </c>
      <c r="E9" s="24">
        <f>COUNTIF('2nd Quarter'!H7:H203,"Other")</f>
        <v>0</v>
      </c>
      <c r="F9" s="80" t="e">
        <f>E9/B1</f>
        <v>#DIV/0!</v>
      </c>
      <c r="G9" s="16"/>
    </row>
    <row r="10" spans="1:12" x14ac:dyDescent="0.25">
      <c r="C10" s="83"/>
      <c r="D10" s="28" t="s">
        <v>71</v>
      </c>
      <c r="E10" s="73">
        <f>SUM(E4:E9)</f>
        <v>0</v>
      </c>
      <c r="F10" s="80" t="e">
        <f>SUM(F4:F9)</f>
        <v>#DIV/0!</v>
      </c>
      <c r="G10" s="16"/>
    </row>
    <row r="12" spans="1:12" x14ac:dyDescent="0.25">
      <c r="I12" s="57"/>
      <c r="J12" s="57"/>
      <c r="L12" s="21"/>
    </row>
    <row r="13" spans="1:12" ht="13.8" thickBot="1" x14ac:dyDescent="0.3"/>
    <row r="14" spans="1:12" ht="27.6" thickTop="1" thickBot="1" x14ac:dyDescent="0.3">
      <c r="B14" s="22" t="s">
        <v>72</v>
      </c>
      <c r="C14" s="22"/>
      <c r="E14" s="22" t="s">
        <v>29</v>
      </c>
      <c r="F14" s="22"/>
      <c r="H14" s="22" t="s">
        <v>28</v>
      </c>
      <c r="I14" s="22"/>
      <c r="J14" s="57"/>
      <c r="K14" s="57"/>
    </row>
    <row r="15" spans="1:12" ht="14.4" thickTop="1" thickBot="1" x14ac:dyDescent="0.3">
      <c r="B15" s="22" t="s">
        <v>68</v>
      </c>
      <c r="C15" s="22" t="s">
        <v>69</v>
      </c>
      <c r="E15" s="22" t="s">
        <v>68</v>
      </c>
      <c r="F15" s="22" t="s">
        <v>69</v>
      </c>
      <c r="H15" s="22" t="s">
        <v>68</v>
      </c>
      <c r="I15" s="22" t="s">
        <v>69</v>
      </c>
    </row>
    <row r="16" spans="1:12" ht="27" thickTop="1" x14ac:dyDescent="0.25">
      <c r="A16" s="75" t="s">
        <v>122</v>
      </c>
      <c r="B16" s="24">
        <f>COUNTIF('2nd Quarter'!I7:I203,"Abuse, neglect or exploitation")</f>
        <v>0</v>
      </c>
      <c r="C16" s="80" t="e">
        <f>B16/B1</f>
        <v>#DIV/0!</v>
      </c>
      <c r="D16" s="76" t="s">
        <v>106</v>
      </c>
      <c r="E16" s="24">
        <f>COUNTIF('2nd Quarter'!K7:K203,"Dental Services")</f>
        <v>0</v>
      </c>
      <c r="F16" s="80" t="e">
        <f>E16/B1</f>
        <v>#DIV/0!</v>
      </c>
      <c r="G16" s="39" t="s">
        <v>155</v>
      </c>
      <c r="H16" s="24">
        <f>COUNTIF('2nd Quarter'!O7:O203,"DHS - Upheld HMO decision")</f>
        <v>0</v>
      </c>
      <c r="I16" s="80" t="e">
        <f>H16/B1</f>
        <v>#DIV/0!</v>
      </c>
      <c r="K16" s="57" t="s">
        <v>161</v>
      </c>
    </row>
    <row r="17" spans="1:14" ht="52.8" x14ac:dyDescent="0.25">
      <c r="A17" s="75" t="s">
        <v>118</v>
      </c>
      <c r="B17" s="24">
        <f>COUNTIF('2nd Quarter'!I7:I203,"Access to care")</f>
        <v>0</v>
      </c>
      <c r="C17" s="80" t="e">
        <f>B17/B1</f>
        <v>#DIV/0!</v>
      </c>
      <c r="D17" s="39" t="s">
        <v>140</v>
      </c>
      <c r="E17" s="24">
        <f>COUNTIF('2nd Quarter'!K7:K203,"Durable Medical Equipment/ Disposable Medical Supplies (DME/DMS)")</f>
        <v>0</v>
      </c>
      <c r="F17" s="80" t="e">
        <f>E17/B1</f>
        <v>#DIV/0!</v>
      </c>
      <c r="G17" s="39" t="s">
        <v>156</v>
      </c>
      <c r="H17" s="24">
        <f>COUNTIF('2nd Quarter'!O7:O203,"DHS - Overturned HMO decision")</f>
        <v>0</v>
      </c>
      <c r="I17" s="80" t="e">
        <f>H17/B1</f>
        <v>#DIV/0!</v>
      </c>
      <c r="K17" s="57">
        <f>'1stQtrAnalysis'!K17+'2nd Quarter'!A204</f>
        <v>0</v>
      </c>
      <c r="N17" s="21" t="s">
        <v>55</v>
      </c>
    </row>
    <row r="18" spans="1:14" ht="26.4" x14ac:dyDescent="0.25">
      <c r="A18" s="75" t="s">
        <v>123</v>
      </c>
      <c r="B18" s="24">
        <f>COUNTIF('2nd Quarter'!I7:I203,"Denial of request for expedited appeal")</f>
        <v>0</v>
      </c>
      <c r="C18" s="80" t="e">
        <f>B18/B1</f>
        <v>#DIV/0!</v>
      </c>
      <c r="D18" s="39" t="s">
        <v>141</v>
      </c>
      <c r="E18" s="24">
        <f>COUNTIF('2nd Quarter'!K7:K203,"Gender affirming services")</f>
        <v>0</v>
      </c>
      <c r="F18" s="80" t="e">
        <f>E18/B1</f>
        <v>#DIV/0!</v>
      </c>
      <c r="G18" s="39" t="s">
        <v>159</v>
      </c>
      <c r="H18" s="24">
        <f>COUNTIF('2nd Quarter'!O7:O203,"DHS- Partially upheld HMO decision")</f>
        <v>0</v>
      </c>
      <c r="I18" s="80" t="e">
        <f>H18/B1</f>
        <v>#DIV/0!</v>
      </c>
      <c r="K18" s="16" t="s">
        <v>162</v>
      </c>
    </row>
    <row r="19" spans="1:14" ht="52.8" x14ac:dyDescent="0.25">
      <c r="A19" s="75" t="s">
        <v>125</v>
      </c>
      <c r="B19" s="24">
        <f>COUNTIF('2nd Quarter'!I7:I203,"Lack of timely plan response to service authorizaton or appeal request")</f>
        <v>0</v>
      </c>
      <c r="C19" s="80" t="e">
        <f>B19/B1</f>
        <v>#DIV/0!</v>
      </c>
      <c r="D19" s="1" t="s">
        <v>170</v>
      </c>
      <c r="E19" s="24">
        <f>COUNTIF('2nd Quarter'!K7:K207,"Home Health/Personal Care")</f>
        <v>0</v>
      </c>
      <c r="F19" s="80" t="e">
        <f>E19/B1</f>
        <v>#DIV/0!</v>
      </c>
      <c r="G19" s="39" t="s">
        <v>152</v>
      </c>
      <c r="H19" s="24">
        <f>COUNTIF('2nd Quarter'!O7:O203,"HMO Committee - unfounded")</f>
        <v>0</v>
      </c>
      <c r="I19" s="80" t="e">
        <f>H19/B1</f>
        <v>#DIV/0!</v>
      </c>
      <c r="K19" s="84" t="e">
        <f>K17/'2nd Quarter'!G2</f>
        <v>#DIV/0!</v>
      </c>
    </row>
    <row r="20" spans="1:14" ht="26.4" x14ac:dyDescent="0.25">
      <c r="A20" s="75" t="s">
        <v>120</v>
      </c>
      <c r="B20" s="24">
        <f>COUNTIF('2nd Quarter'!I7:I203,"Payment/billing issues")</f>
        <v>0</v>
      </c>
      <c r="C20" s="80" t="e">
        <f>B20/B1</f>
        <v>#DIV/0!</v>
      </c>
      <c r="D20" s="1" t="s">
        <v>171</v>
      </c>
      <c r="E20" s="24">
        <f>COUNTIF('2nd Quarter'!K7:K203,"Inpatient/Outpatient Hospital")</f>
        <v>0</v>
      </c>
      <c r="F20" s="80" t="e">
        <f>E20/B1</f>
        <v>#DIV/0!</v>
      </c>
      <c r="G20" s="39" t="s">
        <v>153</v>
      </c>
      <c r="H20" s="24">
        <f>COUNTIF('2nd Quarter'!O7:O202,"HMO Committee - founded")</f>
        <v>0</v>
      </c>
      <c r="I20" s="80" t="e">
        <f>H20/B1</f>
        <v>#DIV/0!</v>
      </c>
    </row>
    <row r="21" spans="1:14" ht="26.4" x14ac:dyDescent="0.25">
      <c r="A21" s="75" t="s">
        <v>119</v>
      </c>
      <c r="B21" s="24">
        <f>COUNTIF('2nd Quarter'!I7:I203,"Plan communications")</f>
        <v>0</v>
      </c>
      <c r="C21" s="80" t="e">
        <f>B21/B1</f>
        <v>#DIV/0!</v>
      </c>
      <c r="D21" s="39" t="s">
        <v>142</v>
      </c>
      <c r="E21" s="24">
        <f>COUNTIF('2nd Quarter'!K7:K203,"Interpreter services")</f>
        <v>0</v>
      </c>
      <c r="F21" s="80" t="e">
        <f>E21/B1</f>
        <v>#DIV/0!</v>
      </c>
      <c r="G21" s="39" t="s">
        <v>154</v>
      </c>
      <c r="H21" s="24">
        <f>COUNTIF('2nd Quarter'!O7:O203,"HMO Committee - Partially founded")</f>
        <v>0</v>
      </c>
      <c r="I21" s="80" t="e">
        <f>H21/B1</f>
        <v>#DIV/0!</v>
      </c>
    </row>
    <row r="22" spans="1:14" ht="26.4" x14ac:dyDescent="0.25">
      <c r="A22" s="75" t="s">
        <v>149</v>
      </c>
      <c r="B22" s="24">
        <f>COUNTIF('2nd Quarter'!I7:I203,"Plan or provider care management")</f>
        <v>0</v>
      </c>
      <c r="C22" s="80" t="e">
        <f>B22/B1</f>
        <v>#DIV/0!</v>
      </c>
      <c r="D22" s="39" t="s">
        <v>172</v>
      </c>
      <c r="E22" s="24">
        <f>COUNTIF('2nd Quarter'!K7:K203,"Mental Health/Behavioral Health/Substance Use")</f>
        <v>0</v>
      </c>
      <c r="F22" s="80" t="e">
        <f>E22/B1</f>
        <v>#DIV/0!</v>
      </c>
      <c r="G22" s="39" t="s">
        <v>138</v>
      </c>
      <c r="H22" s="24">
        <f>COUNTIF('2nd Quarter'!O7:O203,"Member withdrew")</f>
        <v>0</v>
      </c>
      <c r="I22" s="80" t="e">
        <f>H22/B1</f>
        <v>#DIV/0!</v>
      </c>
    </row>
    <row r="23" spans="1:14" ht="26.4" x14ac:dyDescent="0.25">
      <c r="A23" s="75" t="s">
        <v>117</v>
      </c>
      <c r="B23" s="24">
        <f>COUNTIF('2nd Quarter'!I7:I203,"Plan or provider customer service")</f>
        <v>0</v>
      </c>
      <c r="C23" s="80" t="e">
        <f>B23/B1</f>
        <v>#DIV/0!</v>
      </c>
      <c r="D23" s="1" t="s">
        <v>173</v>
      </c>
      <c r="E23" s="24">
        <f>COUNTIF('2nd Quarter'!K7:K203,"OB/GYN")</f>
        <v>0</v>
      </c>
      <c r="F23" s="80" t="e">
        <f>E23/B1</f>
        <v>#DIV/0!</v>
      </c>
      <c r="G23" s="39" t="s">
        <v>137</v>
      </c>
      <c r="H23" s="24">
        <f>COUNTIF('2nd Quarter'!O7:O203,"Member did not pursue")</f>
        <v>0</v>
      </c>
      <c r="I23" s="80" t="e">
        <f>H23/B1</f>
        <v>#DIV/0!</v>
      </c>
    </row>
    <row r="24" spans="1:14" x14ac:dyDescent="0.25">
      <c r="A24" s="75" t="s">
        <v>124</v>
      </c>
      <c r="B24" s="24">
        <f>COUNTIF('2nd Quarter'!I7:I203,"Provider quality of care")</f>
        <v>0</v>
      </c>
      <c r="C24" s="80" t="e">
        <f>B24/B1</f>
        <v>#DIV/0!</v>
      </c>
      <c r="D24" s="1" t="s">
        <v>174</v>
      </c>
      <c r="E24" s="24">
        <f>COUNTIF('2nd Quarter'!K7:K203,"Orthodontics")</f>
        <v>0</v>
      </c>
      <c r="F24" s="80" t="e">
        <f>E24/B1</f>
        <v>#DIV/0!</v>
      </c>
      <c r="G24" s="39" t="s">
        <v>157</v>
      </c>
      <c r="H24" s="24">
        <f>COUNTIF('2nd Quarter'!O7:O203,"Member disenrolled")</f>
        <v>0</v>
      </c>
      <c r="I24" s="80" t="e">
        <f>H24/B1</f>
        <v>#DIV/0!</v>
      </c>
    </row>
    <row r="25" spans="1:14" x14ac:dyDescent="0.25">
      <c r="A25" s="75" t="s">
        <v>121</v>
      </c>
      <c r="B25" s="24">
        <f>COUNTIF('2nd Quarter'!I7:I203,"Suspected fraud")</f>
        <v>0</v>
      </c>
      <c r="C25" s="80" t="e">
        <f>B25/B1</f>
        <v>#DIV/0!</v>
      </c>
      <c r="D25" s="1" t="s">
        <v>175</v>
      </c>
      <c r="E25" s="24">
        <f>COUNTIF('2nd Quarter'!K7:K203,"Physician")</f>
        <v>0</v>
      </c>
      <c r="F25" s="80" t="e">
        <f>E25/B1</f>
        <v>#DIV/0!</v>
      </c>
      <c r="G25" s="39" t="s">
        <v>158</v>
      </c>
      <c r="H25" s="24">
        <f>COUNTIF('2nd Quarter'!O7:O203,"Mediation- resolved")</f>
        <v>0</v>
      </c>
      <c r="I25" s="80" t="e">
        <f>H25/B1</f>
        <v>#DIV/0!</v>
      </c>
    </row>
    <row r="26" spans="1:14" ht="26.4" x14ac:dyDescent="0.25">
      <c r="A26" s="76" t="s">
        <v>8</v>
      </c>
      <c r="B26" s="24">
        <f>COUNTIF('2nd Quarter'!I7:I203,"Other")</f>
        <v>0</v>
      </c>
      <c r="C26" s="80" t="e">
        <f>B26/B1</f>
        <v>#DIV/0!</v>
      </c>
      <c r="D26" s="39" t="s">
        <v>176</v>
      </c>
      <c r="E26" s="24">
        <f>COUNTIF('2nd Quarter'!K7:K203,"Prescription/Over-the-Counter Drugs")</f>
        <v>0</v>
      </c>
      <c r="F26" s="80" t="e">
        <f>E26/B1</f>
        <v>#DIV/0!</v>
      </c>
      <c r="G26" s="17" t="s">
        <v>101</v>
      </c>
      <c r="H26" s="24">
        <f>COUNTIF('2nd Quarter'!O7:O203,"Pending/In Process")</f>
        <v>0</v>
      </c>
      <c r="I26" s="80" t="e">
        <f>H26/B1</f>
        <v>#DIV/0!</v>
      </c>
    </row>
    <row r="27" spans="1:14" ht="39.6" x14ac:dyDescent="0.25">
      <c r="A27" s="28" t="s">
        <v>71</v>
      </c>
      <c r="B27" s="73">
        <f>SUM(B16:B26)</f>
        <v>0</v>
      </c>
      <c r="C27" s="80" t="e">
        <f>SUM(C16:C26)</f>
        <v>#DIV/0!</v>
      </c>
      <c r="D27" s="39" t="s">
        <v>177</v>
      </c>
      <c r="E27" s="24">
        <f>COUNTIF('2nd Quarter'!K3:K207,"Physical/Occupational Therapy/Speech Language Pathology (PT/OT/SLP)")</f>
        <v>0</v>
      </c>
      <c r="F27" s="80" t="e">
        <f>E27/B1</f>
        <v>#DIV/0!</v>
      </c>
      <c r="G27" s="28" t="s">
        <v>71</v>
      </c>
      <c r="H27" s="73">
        <f>SUM(H16:H26)</f>
        <v>0</v>
      </c>
      <c r="I27" s="80" t="e">
        <f>SUM(I16:I26)</f>
        <v>#DIV/0!</v>
      </c>
    </row>
    <row r="28" spans="1:14" ht="26.4" x14ac:dyDescent="0.25">
      <c r="D28" s="17" t="s">
        <v>127</v>
      </c>
      <c r="E28" s="24">
        <f>COUNTIF('2nd Quarter'!K7:K203,"Skilled nursing facility (SNF)")</f>
        <v>0</v>
      </c>
      <c r="F28" s="80" t="e">
        <f>E28/B1</f>
        <v>#DIV/0!</v>
      </c>
      <c r="G28" s="16"/>
    </row>
    <row r="29" spans="1:14" x14ac:dyDescent="0.25">
      <c r="D29" s="16" t="s">
        <v>181</v>
      </c>
      <c r="E29" s="24">
        <f>COUNTIF('2nd Quarter'!K7:K203,"Transportation")</f>
        <v>0</v>
      </c>
      <c r="F29" s="80" t="e">
        <f>E29/B1</f>
        <v>#DIV/0!</v>
      </c>
      <c r="G29" s="16"/>
    </row>
    <row r="30" spans="1:14" x14ac:dyDescent="0.25">
      <c r="D30" s="16" t="s">
        <v>180</v>
      </c>
      <c r="E30" s="24">
        <f>COUNTIF('2nd Quarter'!K7:K203,"Vision")</f>
        <v>0</v>
      </c>
      <c r="F30" s="80" t="e">
        <f>E30/B1</f>
        <v>#DIV/0!</v>
      </c>
      <c r="G30" s="16"/>
    </row>
    <row r="31" spans="1:14" ht="26.4" x14ac:dyDescent="0.25">
      <c r="D31" s="76" t="s">
        <v>107</v>
      </c>
      <c r="E31" s="24">
        <f>COUNTIF('2nd Quarter'!K7:K203,"Other service type (Note in Summary of Issue column)")</f>
        <v>0</v>
      </c>
      <c r="F31" s="80" t="e">
        <f>E31/B1</f>
        <v>#DIV/0!</v>
      </c>
      <c r="G31" s="16"/>
    </row>
    <row r="32" spans="1:14" ht="26.4" x14ac:dyDescent="0.25">
      <c r="D32" s="16" t="s">
        <v>126</v>
      </c>
      <c r="E32" s="24">
        <f>COUNTIF('2nd Quarter'!K7:K203,"NA- Grievance does not involve a service")</f>
        <v>0</v>
      </c>
      <c r="F32" s="80" t="e">
        <f>E32/B1</f>
        <v>#DIV/0!</v>
      </c>
      <c r="G32" s="16"/>
    </row>
    <row r="33" spans="4:7" x14ac:dyDescent="0.25">
      <c r="D33" s="28" t="s">
        <v>71</v>
      </c>
      <c r="E33" s="73">
        <f>SUM(E16:E32)</f>
        <v>0</v>
      </c>
      <c r="F33" s="80" t="e">
        <f>SUM(F16:F32)</f>
        <v>#DIV/0!</v>
      </c>
      <c r="G33" s="16"/>
    </row>
    <row r="34" spans="4:7" x14ac:dyDescent="0.25">
      <c r="G34" s="16"/>
    </row>
    <row r="35" spans="4:7" x14ac:dyDescent="0.25">
      <c r="G35" s="16"/>
    </row>
    <row r="36" spans="4:7" x14ac:dyDescent="0.25">
      <c r="G36" s="16"/>
    </row>
    <row r="37" spans="4:7" x14ac:dyDescent="0.25">
      <c r="G37" s="16"/>
    </row>
    <row r="38" spans="4:7" x14ac:dyDescent="0.25">
      <c r="G38" s="16"/>
    </row>
    <row r="39" spans="4:7" x14ac:dyDescent="0.25">
      <c r="G39" s="16"/>
    </row>
    <row r="40" spans="4:7" x14ac:dyDescent="0.25">
      <c r="G40" s="16"/>
    </row>
    <row r="41" spans="4:7" x14ac:dyDescent="0.25">
      <c r="G41" s="16"/>
    </row>
    <row r="42" spans="4:7" x14ac:dyDescent="0.25">
      <c r="G42" s="16"/>
    </row>
  </sheetData>
  <sheetProtection algorithmName="SHA-512" hashValue="LUD6HayDim/AJ0bZUT8z1Wf79oK8X1p0oztpUcrXvpGGhrEAl2CsLmnk5d+28Eje2URV6cDvhgPk1aD0suVZfA==" saltValue="hm9wD+AKkg3+2syn2+2cIw==" spinCount="100000" sheet="1" objects="1" scenarios="1"/>
  <conditionalFormatting sqref="F11:G11 F13:G13 C16:C26 I17:I26 G1 F17:F32">
    <cfRule type="cellIs" dxfId="9" priority="9" operator="greaterThan">
      <formula>0.2499</formula>
    </cfRule>
  </conditionalFormatting>
  <conditionalFormatting sqref="F16">
    <cfRule type="cellIs" dxfId="8" priority="8" operator="greaterThan">
      <formula>0.2499</formula>
    </cfRule>
  </conditionalFormatting>
  <conditionalFormatting sqref="I16">
    <cfRule type="cellIs" dxfId="7" priority="7" operator="greaterThan">
      <formula>0.2499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L42" sqref="L42"/>
    </sheetView>
  </sheetViews>
  <sheetFormatPr defaultRowHeight="13.2" x14ac:dyDescent="0.25"/>
  <sheetData/>
  <sheetProtection algorithmName="SHA-512" hashValue="Aje9g6cvzWJB4a3Bt3gpbMhg3wTf+3T5WMowPER4ZxGHcnevhvf1W0He9sJmQ3rug2zRuW2UBES1zCiG4htjjQ==" saltValue="n9MxVfD5K0EAmXtdcq0Mk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1st Quarter</vt:lpstr>
      <vt:lpstr>1stQtrAnalysis</vt:lpstr>
      <vt:lpstr>AT1</vt:lpstr>
      <vt:lpstr>IT1</vt:lpstr>
      <vt:lpstr>ST1</vt:lpstr>
      <vt:lpstr>RT1</vt:lpstr>
      <vt:lpstr>2nd Quarter</vt:lpstr>
      <vt:lpstr>2ndQtrAnalysis</vt:lpstr>
      <vt:lpstr>AT2</vt:lpstr>
      <vt:lpstr>IT2</vt:lpstr>
      <vt:lpstr>ST2</vt:lpstr>
      <vt:lpstr>RT2</vt:lpstr>
      <vt:lpstr>3rd Quarter</vt:lpstr>
      <vt:lpstr>3rdQtrAnalysis</vt:lpstr>
      <vt:lpstr>AT3</vt:lpstr>
      <vt:lpstr>IT3</vt:lpstr>
      <vt:lpstr>ST3</vt:lpstr>
      <vt:lpstr>RT3</vt:lpstr>
      <vt:lpstr>4th Quarter</vt:lpstr>
      <vt:lpstr>4thQtrAnalysis</vt:lpstr>
      <vt:lpstr>AT4</vt:lpstr>
      <vt:lpstr>IT4</vt:lpstr>
      <vt:lpstr>ST4</vt:lpstr>
      <vt:lpstr>RT4</vt:lpstr>
      <vt:lpstr>Categories</vt:lpstr>
      <vt:lpstr>EOY Data</vt:lpstr>
      <vt:lpstr>EOY Graphs</vt:lpstr>
      <vt:lpstr>Appealtype</vt:lpstr>
      <vt:lpstr>AssistingRepresentation</vt:lpstr>
      <vt:lpstr>disenrollment</vt:lpstr>
      <vt:lpstr>Financial_eligibility</vt:lpstr>
      <vt:lpstr>Issuetype</vt:lpstr>
      <vt:lpstr>MetaStar_resolved</vt:lpstr>
      <vt:lpstr>'1st Quarter'!Print_Titles</vt:lpstr>
      <vt:lpstr>Resolutiontype</vt:lpstr>
      <vt:lpstr>Servicetype</vt:lpstr>
      <vt:lpstr>Targetgroup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MCO Appeal Log</dc:title>
  <dc:subject>Family Care, Partnership, PACE</dc:subject>
  <dc:creator>DHS</dc:creator>
  <cp:lastModifiedBy>Barendregt, Susan E - DHS2</cp:lastModifiedBy>
  <cp:lastPrinted>2018-12-11T18:59:35Z</cp:lastPrinted>
  <dcterms:created xsi:type="dcterms:W3CDTF">2011-05-10T21:25:00Z</dcterms:created>
  <dcterms:modified xsi:type="dcterms:W3CDTF">2024-01-12T16:30:18Z</dcterms:modified>
</cp:coreProperties>
</file>